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igs\Downloads\"/>
    </mc:Choice>
  </mc:AlternateContent>
  <xr:revisionPtr revIDLastSave="0" documentId="8_{8F77E450-1292-4C16-ADA2-C7DDF639B790}" xr6:coauthVersionLast="47" xr6:coauthVersionMax="47" xr10:uidLastSave="{00000000-0000-0000-0000-000000000000}"/>
  <bookViews>
    <workbookView xWindow="-120" yWindow="-120" windowWidth="29040" windowHeight="17520" xr2:uid="{3BCF5D24-7309-43D6-8C21-B5F909AD63B6}"/>
  </bookViews>
  <sheets>
    <sheet name="Opslagsværk" sheetId="3" r:id="rId1"/>
    <sheet name="Ark1" sheetId="4" r:id="rId2"/>
  </sheets>
  <definedNames>
    <definedName name="IDX" localSheetId="0">Opslagsværk!#REF!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A10" i="3"/>
  <c r="A9" i="3"/>
  <c r="A8" i="3"/>
  <c r="A7" i="3"/>
  <c r="A6" i="3"/>
  <c r="A123" i="3"/>
  <c r="A161" i="3"/>
  <c r="A18" i="3"/>
  <c r="A17" i="3"/>
  <c r="A163" i="3"/>
  <c r="A4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" i="3"/>
  <c r="A5" i="3"/>
  <c r="A106" i="3"/>
  <c r="A61" i="3"/>
  <c r="A56" i="3"/>
  <c r="A23" i="3"/>
  <c r="A27" i="3"/>
  <c r="A25" i="3"/>
  <c r="A28" i="3"/>
  <c r="A26" i="3"/>
  <c r="A59" i="3"/>
  <c r="A100" i="3"/>
  <c r="A149" i="3"/>
  <c r="A150" i="3"/>
  <c r="A124" i="3"/>
  <c r="A125" i="3"/>
  <c r="A142" i="3"/>
  <c r="A143" i="3"/>
  <c r="A154" i="3"/>
  <c r="A91" i="3"/>
  <c r="A156" i="3"/>
  <c r="A160" i="3"/>
  <c r="A72" i="3"/>
  <c r="A73" i="3"/>
  <c r="A74" i="3"/>
  <c r="A30" i="3"/>
  <c r="A63" i="3"/>
  <c r="A47" i="3"/>
  <c r="A48" i="3"/>
  <c r="A49" i="3"/>
  <c r="A167" i="3"/>
  <c r="A58" i="3"/>
  <c r="A57" i="3"/>
  <c r="A67" i="3"/>
  <c r="A39" i="3"/>
  <c r="A43" i="3"/>
  <c r="A37" i="3"/>
  <c r="A50" i="3"/>
  <c r="A52" i="3"/>
  <c r="A53" i="3"/>
  <c r="A54" i="3"/>
  <c r="A152" i="3"/>
  <c r="A158" i="3"/>
  <c r="A89" i="3"/>
  <c r="A165" i="3"/>
  <c r="A36" i="3"/>
  <c r="A60" i="3"/>
  <c r="A103" i="3"/>
  <c r="A99" i="3"/>
  <c r="A101" i="3"/>
  <c r="A102" i="3"/>
  <c r="A46" i="3"/>
  <c r="A16" i="3"/>
  <c r="A22" i="3"/>
  <c r="A157" i="3"/>
  <c r="A62" i="3"/>
  <c r="A105" i="3"/>
  <c r="A104" i="3"/>
  <c r="A108" i="3"/>
  <c r="A139" i="3"/>
  <c r="A148" i="3"/>
  <c r="A122" i="3"/>
  <c r="A97" i="3"/>
  <c r="A96" i="3"/>
  <c r="A70" i="3"/>
  <c r="A69" i="3"/>
  <c r="A90" i="3"/>
  <c r="A93" i="3"/>
  <c r="A88" i="3"/>
  <c r="A141" i="3"/>
  <c r="A155" i="3"/>
  <c r="A95" i="3"/>
  <c r="A94" i="3"/>
  <c r="A92" i="3"/>
  <c r="A153" i="3"/>
  <c r="A71" i="3"/>
  <c r="A13" i="3"/>
  <c r="A65" i="3"/>
  <c r="A45" i="3"/>
  <c r="A32" i="3"/>
  <c r="A68" i="3"/>
  <c r="A64" i="3"/>
  <c r="A159" i="3"/>
  <c r="A166" i="3"/>
  <c r="A98" i="3"/>
  <c r="A66" i="3"/>
  <c r="A162" i="3"/>
  <c r="A140" i="3"/>
  <c r="A138" i="3"/>
  <c r="A35" i="3"/>
  <c r="A14" i="3"/>
  <c r="A33" i="3"/>
  <c r="A40" i="3"/>
  <c r="A42" i="3"/>
  <c r="A38" i="3"/>
  <c r="A51" i="3"/>
  <c r="A55" i="3"/>
</calcChain>
</file>

<file path=xl/sharedStrings.xml><?xml version="1.0" encoding="utf-8"?>
<sst xmlns="http://schemas.openxmlformats.org/spreadsheetml/2006/main" count="798" uniqueCount="303">
  <si>
    <t>Organisation</t>
  </si>
  <si>
    <t>Forhandlingsberettigede</t>
  </si>
  <si>
    <t>Lederne</t>
  </si>
  <si>
    <t xml:space="preserve">Dansk Formands Forening </t>
  </si>
  <si>
    <t>Dansk El-forbund</t>
  </si>
  <si>
    <t>Dansk Metal</t>
  </si>
  <si>
    <t>Det Offentlige Beredskabs Landsforbund</t>
  </si>
  <si>
    <t>Bibliotekarforbundet</t>
  </si>
  <si>
    <t xml:space="preserve">Teknisk Landsforbund        </t>
  </si>
  <si>
    <t>Konstruktørforeningen</t>
  </si>
  <si>
    <t>Kort- og Landmålingsteknikernes forening</t>
  </si>
  <si>
    <t>Danske Skov- og Landskabsingeniører og Have- og Parkingeniører</t>
  </si>
  <si>
    <t>Fagligt Fælles Forbund - 3F</t>
  </si>
  <si>
    <t>Ingeniørforeningen, IDA</t>
  </si>
  <si>
    <t>Den Danske Landinspektørforening, Ddl</t>
  </si>
  <si>
    <t>Dansk Journalistforbund</t>
  </si>
  <si>
    <t>Teknisk Landsforbund</t>
  </si>
  <si>
    <t>HK Kommunal</t>
  </si>
  <si>
    <t>FOA - Fag og Arbejde</t>
  </si>
  <si>
    <t>Dansk Sygeplejeråd</t>
  </si>
  <si>
    <t>Ergoterapeutforeningen</t>
  </si>
  <si>
    <t>Danske Fysioterapeuter</t>
  </si>
  <si>
    <t>Kost- &amp; Ernæringsforbundet</t>
  </si>
  <si>
    <t>Dansk Tandplejerforening</t>
  </si>
  <si>
    <t>LU - Landsforeningen af ungdomsskoleledere</t>
  </si>
  <si>
    <t>Lederforum</t>
  </si>
  <si>
    <t>Lærernes Centralorganisation</t>
  </si>
  <si>
    <t>BUPL - Børne og Ungdomspædagogernes Landsforbund</t>
  </si>
  <si>
    <t>De Offentlige Tandlæger</t>
  </si>
  <si>
    <t>Tandlægeforeningen</t>
  </si>
  <si>
    <t>Arkitektforbundet</t>
  </si>
  <si>
    <t>DJØF</t>
  </si>
  <si>
    <t>Dansk Magisterforening</t>
  </si>
  <si>
    <t>Dansk Psykolog forening</t>
  </si>
  <si>
    <t>Jordbrugsakademikerne</t>
  </si>
  <si>
    <t>Socialrådgivere og socialformidl. (43031)</t>
  </si>
  <si>
    <t>Socialpædagogernes Landsforbund - SL</t>
  </si>
  <si>
    <t>Ovk tekst</t>
  </si>
  <si>
    <t xml:space="preserve">Ovk. </t>
  </si>
  <si>
    <t>Socialformidler</t>
  </si>
  <si>
    <t xml:space="preserve">Dansk Socialrådgiverforening </t>
  </si>
  <si>
    <t xml:space="preserve">HK Kommunal </t>
  </si>
  <si>
    <t>Akademikere (43101)</t>
  </si>
  <si>
    <t>Kontakt - navn</t>
  </si>
  <si>
    <t>Keld Roed</t>
  </si>
  <si>
    <t>kero@haderslev.dk</t>
  </si>
  <si>
    <t>ja</t>
  </si>
  <si>
    <t>Ingeniører</t>
  </si>
  <si>
    <t xml:space="preserve">Kontakt - mail /CVR. nr. </t>
  </si>
  <si>
    <t>21 46 52 16</t>
  </si>
  <si>
    <t>32 65 67 14</t>
  </si>
  <si>
    <t>antj@haderslev.dk</t>
  </si>
  <si>
    <t>15 71 83 15</t>
  </si>
  <si>
    <t>82 77 88 10</t>
  </si>
  <si>
    <t>55 18 94 12</t>
  </si>
  <si>
    <t>75 78 96 10</t>
  </si>
  <si>
    <t>Gyde Mortensen</t>
  </si>
  <si>
    <t>gymo@haderslev.dk</t>
  </si>
  <si>
    <t>hbru@haderslev.dk</t>
  </si>
  <si>
    <t>leol@haderslev.dk</t>
  </si>
  <si>
    <t>soenderjylland@foa.dk</t>
  </si>
  <si>
    <t>Lisbeth Erbs Olsen</t>
  </si>
  <si>
    <t>pjch@haderslev.dk</t>
  </si>
  <si>
    <t>Poul Jørgen Christensen</t>
  </si>
  <si>
    <t>23 97 29 13</t>
  </si>
  <si>
    <t>15 07 91 18</t>
  </si>
  <si>
    <t xml:space="preserve">ja </t>
  </si>
  <si>
    <t>Organisation *</t>
  </si>
  <si>
    <t>Tl sydvest</t>
  </si>
  <si>
    <t>FOA Sønderjylland</t>
  </si>
  <si>
    <t>Skoleområdet</t>
  </si>
  <si>
    <t>Skoler/SFO</t>
  </si>
  <si>
    <t>Institutioner</t>
  </si>
  <si>
    <t>Helen Rudebeck</t>
  </si>
  <si>
    <t>nej</t>
  </si>
  <si>
    <t xml:space="preserve">Organisation </t>
  </si>
  <si>
    <t>Cheflønsaftalen (43001)</t>
  </si>
  <si>
    <t>Chefer</t>
  </si>
  <si>
    <t>55 18  94 12</t>
  </si>
  <si>
    <t xml:space="preserve">Dansk Sygeplejeråd      </t>
  </si>
  <si>
    <t>Annete Jensen</t>
  </si>
  <si>
    <t>Per Sørensen</t>
  </si>
  <si>
    <t>Uddannelsesforbundet</t>
  </si>
  <si>
    <t>Skolesekretærer</t>
  </si>
  <si>
    <t>21 31 84 18</t>
  </si>
  <si>
    <t>ds-sikker@socialraadgiverne.dk</t>
  </si>
  <si>
    <t>Organisationen</t>
  </si>
  <si>
    <t>SL, Sydjylland</t>
  </si>
  <si>
    <t>sl_sikker_sj@sl.dk</t>
  </si>
  <si>
    <t>Socialpædagoger (46401) Gælder også (46402)</t>
  </si>
  <si>
    <t>Lise Boiskouv Pedersen</t>
  </si>
  <si>
    <t>libp@haderslev.dk</t>
  </si>
  <si>
    <t>Værkstedet Hjortebro</t>
  </si>
  <si>
    <t>risl@haderslev.dk</t>
  </si>
  <si>
    <t>Rikke Schøwing Lauritsen</t>
  </si>
  <si>
    <t>Det beskyttede Værksted</t>
  </si>
  <si>
    <t>medi@haderslev.dk</t>
  </si>
  <si>
    <t>Bostedet Højgade</t>
  </si>
  <si>
    <t>Laila Straarup Juhler</t>
  </si>
  <si>
    <t>lasj@haderslev.dk</t>
  </si>
  <si>
    <t>Helsehjemmet</t>
  </si>
  <si>
    <t>Jan Jensen</t>
  </si>
  <si>
    <t>jj@helsehjemmet.dk</t>
  </si>
  <si>
    <t>Musikværkstedet</t>
  </si>
  <si>
    <t>Dorte Mathiesen Gram</t>
  </si>
  <si>
    <t>dogr@haderslev.dk</t>
  </si>
  <si>
    <t>Brian Berg Christensen</t>
  </si>
  <si>
    <t>bc@helsehjemmet.dk</t>
  </si>
  <si>
    <t>Bostedet Vilstrupvej</t>
  </si>
  <si>
    <t>Bente Werner</t>
  </si>
  <si>
    <t>Odinsgården</t>
  </si>
  <si>
    <t>Annika Nissen</t>
  </si>
  <si>
    <t>aane@haderslev.dk</t>
  </si>
  <si>
    <t>Kirsebærhaven</t>
  </si>
  <si>
    <t>Anne-Marie Hjortlund</t>
  </si>
  <si>
    <t>amkr@haderslev.dk</t>
  </si>
  <si>
    <t>Distriktpsykiatrien</t>
  </si>
  <si>
    <t>Anette Konge Jensen</t>
  </si>
  <si>
    <t>akoj@haderslev.dk</t>
  </si>
  <si>
    <t>Bostedet Stifinderen</t>
  </si>
  <si>
    <t>SL, FTR</t>
  </si>
  <si>
    <t>SL, TR</t>
  </si>
  <si>
    <t>BUPL, Sydjylland</t>
  </si>
  <si>
    <t>PFF-sekretariatet Centralt</t>
  </si>
  <si>
    <t>Underskrift</t>
  </si>
  <si>
    <t>Arbejdspladser uden TR</t>
  </si>
  <si>
    <t>Forsorgshj. Dalhoffsminde</t>
  </si>
  <si>
    <t>Arkitekter under AC-overensk.</t>
  </si>
  <si>
    <t>Fællesudvalget for musikskoleunderv. inden for Musikskoleomr.</t>
  </si>
  <si>
    <t>Mette R. Augustinussen</t>
  </si>
  <si>
    <t>10 32 37 11</t>
  </si>
  <si>
    <t>Ledende arkitekter og chefer</t>
  </si>
  <si>
    <t>Magistre</t>
  </si>
  <si>
    <t>Psykologer</t>
  </si>
  <si>
    <t>Jurister og økonomer</t>
  </si>
  <si>
    <t>Landindspektører</t>
  </si>
  <si>
    <t>11 59 46 03</t>
  </si>
  <si>
    <t>Jordbrugsakademikere m.m.</t>
  </si>
  <si>
    <t>Beredskabspersonale chef/leder (43303)</t>
  </si>
  <si>
    <t xml:space="preserve">Specialarbejdere m.m. </t>
  </si>
  <si>
    <t>11 98 63 15</t>
  </si>
  <si>
    <t>ledende medarb. I idræts, kultur</t>
  </si>
  <si>
    <t>og fritidssektoren</t>
  </si>
  <si>
    <t>49 36 67 28</t>
  </si>
  <si>
    <t>63 95 10 13</t>
  </si>
  <si>
    <t>Undtaget skoleområdet</t>
  </si>
  <si>
    <t>Medarb. under SL på afd. uden TR</t>
  </si>
  <si>
    <t>Ledere under SL</t>
  </si>
  <si>
    <t>Lærernes Centralorganisation, FTR</t>
  </si>
  <si>
    <t>15 24 15 19</t>
  </si>
  <si>
    <t>Ønsker ikke at godkende</t>
  </si>
  <si>
    <t>Socialpæd. Sydjylland</t>
  </si>
  <si>
    <t>Pædagogisk udd.pers. Forebyggende og dagb. Område (46921)</t>
  </si>
  <si>
    <t>Titel/Afdeling</t>
  </si>
  <si>
    <t>Familiehuset</t>
  </si>
  <si>
    <t>PFF, TR</t>
  </si>
  <si>
    <t>Kathe Straarup Juhler</t>
  </si>
  <si>
    <t>Fremskudt indsats</t>
  </si>
  <si>
    <t>Charlotte Find</t>
  </si>
  <si>
    <t>ksfr@haderslev.dk</t>
  </si>
  <si>
    <t>chfi@haderslev.dk</t>
  </si>
  <si>
    <t xml:space="preserve">PFF-sekretariatet </t>
  </si>
  <si>
    <t>PFF sekretariat</t>
  </si>
  <si>
    <t xml:space="preserve">Dansk Tandplejerforening    </t>
  </si>
  <si>
    <t xml:space="preserve">59 16 71 11 </t>
  </si>
  <si>
    <t>* intet svar modtaget fra organisationen, udfyldt i henhold til formuleringen i brevet</t>
  </si>
  <si>
    <t>Hvis I sender til et CVR. nr. skal det ske via doc2mail</t>
  </si>
  <si>
    <t>Bruges til forsendelser ud af kommunen til sikre mailadresser</t>
  </si>
  <si>
    <t>Bruges til forsendelser inden for kommunen - altså til mailadresser der slutter med @haderslev.dk eller @helsehjemmet.dk</t>
  </si>
  <si>
    <t xml:space="preserve">Hvis I sender til en @haderslev.dk eller @helsehjemmet.dk adresse skal I bruge den almindelige Send knap </t>
  </si>
  <si>
    <t>Linier markeret med rødt er organisationer / FTR/ TR der endnu ikke har vendt tilbage med en sikker mail. Disse er vi nødt til indtil videre at sende til med den almindelige Send knap</t>
  </si>
  <si>
    <t>Forklaring:</t>
  </si>
  <si>
    <t>syd@hk.dk</t>
  </si>
  <si>
    <t>sikker@journalistforbundet.dk</t>
  </si>
  <si>
    <t>11 88 68 17</t>
  </si>
  <si>
    <t>Hvis I sender til en mailadresse uden for haderslev kommunemail skal I bruge Send Sikkert knappen</t>
  </si>
  <si>
    <t>83 86 95 18</t>
  </si>
  <si>
    <t>28 61 82 47</t>
  </si>
  <si>
    <t>Søren-Peter Andersen</t>
  </si>
  <si>
    <t>sopa@haderslev.dk</t>
  </si>
  <si>
    <t>Ingeniører og landinspektører (43102)</t>
  </si>
  <si>
    <t>Ledere og  chefer</t>
  </si>
  <si>
    <t>lederne@lederne.dk</t>
  </si>
  <si>
    <t>bewe@haderslev.dk</t>
  </si>
  <si>
    <t>Visitationen</t>
  </si>
  <si>
    <t>Lona Helle Jensen</t>
  </si>
  <si>
    <t>lohj@haderslev.dk</t>
  </si>
  <si>
    <t>Jobcentret</t>
  </si>
  <si>
    <t>Børn og Familie</t>
  </si>
  <si>
    <t>Socialrådgiver uden TR</t>
  </si>
  <si>
    <t>Bibliotekschef</t>
  </si>
  <si>
    <t>Farmakonomer (47603)</t>
  </si>
  <si>
    <t>Farmakonomer</t>
  </si>
  <si>
    <t>Dansk farmakonom Forening</t>
  </si>
  <si>
    <t>sydjylland-lon@bupl.dk</t>
  </si>
  <si>
    <t>Uddannnelsesforbundet</t>
  </si>
  <si>
    <t>31 25 69 68</t>
  </si>
  <si>
    <t>Tina Steenhold</t>
  </si>
  <si>
    <t>tins@haderslev.dk</t>
  </si>
  <si>
    <t>Afventer ny lokalTR</t>
  </si>
  <si>
    <t>17 54 20 28</t>
  </si>
  <si>
    <t>Handicap og psykiatri</t>
  </si>
  <si>
    <t>Bostedet Højgade + Allegade + Huginsvang + Stadion Alle + Østergade + Ungekollegiet</t>
  </si>
  <si>
    <t>Knud Kristensen</t>
  </si>
  <si>
    <t>knudkristensen@dsr.dk</t>
  </si>
  <si>
    <t xml:space="preserve"> </t>
  </si>
  <si>
    <t xml:space="preserve">Ann Zerlang </t>
  </si>
  <si>
    <t xml:space="preserve">amze@haderslev.dk </t>
  </si>
  <si>
    <t xml:space="preserve">Amze@haderslev.dk </t>
  </si>
  <si>
    <t>Susanne Wogensen</t>
  </si>
  <si>
    <t>suwo@haderslev.dk</t>
  </si>
  <si>
    <t>Bianca Nielsen Lindfjeld</t>
  </si>
  <si>
    <t xml:space="preserve">bian@haderslev.dk </t>
  </si>
  <si>
    <t>Pædagogmedhjælpere (46101)</t>
  </si>
  <si>
    <t>Fleksjob</t>
  </si>
  <si>
    <t>Connie Andersen</t>
  </si>
  <si>
    <t xml:space="preserve">coan@FOA.dk </t>
  </si>
  <si>
    <t>Lone Andersen</t>
  </si>
  <si>
    <t>lola@haderslev.dk</t>
  </si>
  <si>
    <t>Ledere</t>
  </si>
  <si>
    <t>Kitt  Larsen</t>
  </si>
  <si>
    <t>kl@socialraadgiverne.dk</t>
  </si>
  <si>
    <t>Christina Lange Petersen</t>
  </si>
  <si>
    <t>chlp@haderslev.dk</t>
  </si>
  <si>
    <t>Lea Boose</t>
  </si>
  <si>
    <t xml:space="preserve"> leab@haderslev.dk </t>
  </si>
  <si>
    <t>Kontorpersonale og IT-personale m. (43011)</t>
  </si>
  <si>
    <t>Mikael Vinager</t>
  </si>
  <si>
    <t>mibv@haderslev.dk</t>
  </si>
  <si>
    <t>betr@haderslev.dk</t>
  </si>
  <si>
    <t>Bertine Hanne Petersen</t>
  </si>
  <si>
    <t>Dorthe From Nielsen</t>
  </si>
  <si>
    <t>dofni@haderslev.dk</t>
  </si>
  <si>
    <t>Selvtilr. Syge- og sundhedspl., ernæringsass.</t>
  </si>
  <si>
    <t>Dansk sygeplejeråd</t>
  </si>
  <si>
    <t>Mathilde Lautrup Lassen</t>
  </si>
  <si>
    <t>mkrl@haderslev.dk</t>
  </si>
  <si>
    <t>Team FRIX</t>
  </si>
  <si>
    <t xml:space="preserve">pjms@haderslev.dk </t>
  </si>
  <si>
    <t>Myndighed hjælpemidler, Myndighed handicap &amp; psykiatri, Socialpsykiatri (Bostøtte Øst), Diagergaard</t>
  </si>
  <si>
    <t>Pernille J. Marstrup Søgaard (Suppleant: Henriette From Andersen)</t>
  </si>
  <si>
    <t xml:space="preserve">mesd@haderslev.dk </t>
  </si>
  <si>
    <t>Merete Stryhn Due (Suppleant: Birgitte Dyhrberg Melchiorsen)</t>
  </si>
  <si>
    <t>Botilbud Åbakken, Grenen og Kløvervænget</t>
  </si>
  <si>
    <t xml:space="preserve">Helle Bargisen </t>
  </si>
  <si>
    <t>hbar@haderslev.dk</t>
  </si>
  <si>
    <t xml:space="preserve"> birgit.krogh@3f.dk </t>
  </si>
  <si>
    <t>Organisation, sonderjylland@danskmetal.dk</t>
  </si>
  <si>
    <t>Myndighed, handicap og socialpsykiatri og udsatte</t>
  </si>
  <si>
    <t>FTR Anja Thyssen Warming</t>
  </si>
  <si>
    <t>atwa@haderslev.dk</t>
  </si>
  <si>
    <t>Anja Thyssen Warming</t>
  </si>
  <si>
    <t>Job og Virksomhedsservice (Hansborg)</t>
  </si>
  <si>
    <t xml:space="preserve">Sekretariat &amp; Udvikling og ITD </t>
  </si>
  <si>
    <t>Borgerservice, Unge og Sekretariat (FTR)</t>
  </si>
  <si>
    <t>Job, Ydelse og Korrekte udbetalinger</t>
  </si>
  <si>
    <t xml:space="preserve">Hanne-Louise B. Jensen </t>
  </si>
  <si>
    <t>halj@haderslev.dk</t>
  </si>
  <si>
    <t>Børn og Kultur</t>
  </si>
  <si>
    <t>Conny Jensen</t>
  </si>
  <si>
    <t>coje@haderslev.dk</t>
  </si>
  <si>
    <t>Historie Haderslev</t>
  </si>
  <si>
    <t>Anja Usbeck Pedersen</t>
  </si>
  <si>
    <t>auan@haderslev.dk</t>
  </si>
  <si>
    <t>Social og Sundhed</t>
  </si>
  <si>
    <t>Carina Nissen</t>
  </si>
  <si>
    <t>cani@haderslev.dk</t>
  </si>
  <si>
    <t>Teknik og Klima</t>
  </si>
  <si>
    <t>Økonomi og Løn</t>
  </si>
  <si>
    <t>Sidsel Haugaard Hansen</t>
  </si>
  <si>
    <t>sihh@haderslev.dk</t>
  </si>
  <si>
    <t>Rikke Winther Feike</t>
  </si>
  <si>
    <t>riwi@haderslev.dk</t>
  </si>
  <si>
    <t xml:space="preserve">coje@haderslev.dk </t>
  </si>
  <si>
    <t>Karin Kaasgaard</t>
  </si>
  <si>
    <t>kkaa@haderslev.dk</t>
  </si>
  <si>
    <t>DSR</t>
  </si>
  <si>
    <t>Tina Breindahl</t>
  </si>
  <si>
    <t>tina.breindahl@3f.dk</t>
  </si>
  <si>
    <t>Anette Kastbjerg</t>
  </si>
  <si>
    <t>Alle lønindplaceringer på HK's</t>
  </si>
  <si>
    <t>overenskomst skal sendes til Fælles-TR</t>
  </si>
  <si>
    <t>Ann Zerlang (amze@haderslev.dk)</t>
  </si>
  <si>
    <t>og ikke TR</t>
  </si>
  <si>
    <t>Forbundet Kultur og Information</t>
  </si>
  <si>
    <t>Formidler/bibliotekarer</t>
  </si>
  <si>
    <t>Ja</t>
  </si>
  <si>
    <t>Sarah Ryttersgaard (Supl. Pr. 24.05.2023 er Pernille Rosendahl Pedersen)</t>
  </si>
  <si>
    <t xml:space="preserve">slry@haderslev.dk eller prp@haderslev.dk </t>
  </si>
  <si>
    <t>Michael Juhl Engstrøm</t>
  </si>
  <si>
    <t>miuh@haderslev.dk</t>
  </si>
  <si>
    <t xml:space="preserve">Nils Otto Pötzsch </t>
  </si>
  <si>
    <t>nop@haderslev.dk</t>
  </si>
  <si>
    <t>dm@dm.dk</t>
  </si>
  <si>
    <t>Vakant</t>
  </si>
  <si>
    <t>Syge- og sundhedsplejersker (4)</t>
  </si>
  <si>
    <t>Hjemmesygeplejen, Distrikt 2</t>
  </si>
  <si>
    <t>mefi@haderslev.dk</t>
  </si>
  <si>
    <t>Mette Britt Figa Gemmer (FTR)</t>
  </si>
  <si>
    <t>René Steenberg Olsen</t>
  </si>
  <si>
    <t>renol@haderslev.dk</t>
  </si>
  <si>
    <t xml:space="preserve">kimc@haderslev.dk  </t>
  </si>
  <si>
    <t>Kim Christiansen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</si>
</sst>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2" fillId="2" borderId="17" applyNumberFormat="0" applyFont="0" applyAlignment="0" applyProtection="0"/>
    <xf numFmtId="0" fontId="4" fillId="3" borderId="18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18" applyNumberFormat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3" borderId="19" applyNumberFormat="0" applyAlignment="0" applyProtection="0"/>
    <xf numFmtId="0" fontId="11" fillId="0" borderId="20" applyNumberFormat="0" applyFill="0" applyAlignment="0" applyProtection="0"/>
    <xf numFmtId="0" fontId="12" fillId="0" borderId="21" applyNumberFormat="0" applyFill="0" applyAlignment="0" applyProtection="0"/>
    <xf numFmtId="0" fontId="13" fillId="0" borderId="22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24" applyNumberFormat="0" applyFill="0" applyAlignment="0" applyProtection="0"/>
    <xf numFmtId="0" fontId="17" fillId="7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18" fillId="0" borderId="25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8" fillId="0" borderId="1" xfId="7" applyBorder="1" applyAlignment="1">
      <alignment horizontal="left"/>
    </xf>
    <xf numFmtId="0" fontId="19" fillId="0" borderId="26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6" xfId="7" applyBorder="1" applyAlignment="1">
      <alignment horizontal="left"/>
    </xf>
    <xf numFmtId="0" fontId="8" fillId="0" borderId="5" xfId="7" applyBorder="1" applyAlignment="1">
      <alignment horizontal="left"/>
    </xf>
    <xf numFmtId="0" fontId="20" fillId="0" borderId="7" xfId="0" applyFont="1" applyBorder="1" applyAlignment="1">
      <alignment horizontal="center" vertical="top"/>
    </xf>
    <xf numFmtId="0" fontId="21" fillId="0" borderId="6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8" fillId="0" borderId="0" xfId="7" applyAlignment="1">
      <alignment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/>
    </xf>
    <xf numFmtId="0" fontId="8" fillId="0" borderId="1" xfId="7" applyBorder="1"/>
    <xf numFmtId="0" fontId="21" fillId="0" borderId="3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21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" fillId="0" borderId="25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0" fontId="21" fillId="0" borderId="3" xfId="0" applyFont="1" applyBorder="1" applyAlignment="1">
      <alignment horizontal="center"/>
    </xf>
    <xf numFmtId="0" fontId="0" fillId="0" borderId="1" xfId="0" applyBorder="1"/>
    <xf numFmtId="0" fontId="21" fillId="0" borderId="1" xfId="7" applyFont="1" applyBorder="1" applyAlignment="1">
      <alignment horizontal="left"/>
    </xf>
    <xf numFmtId="0" fontId="19" fillId="0" borderId="25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8" fillId="0" borderId="3" xfId="7" applyBorder="1"/>
    <xf numFmtId="0" fontId="19" fillId="0" borderId="27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8" fillId="0" borderId="1" xfId="7" applyBorder="1" applyAlignment="1">
      <alignment horizontal="left" wrapText="1"/>
    </xf>
    <xf numFmtId="0" fontId="8" fillId="0" borderId="1" xfId="7" applyBorder="1" applyAlignment="1">
      <alignment vertical="center"/>
    </xf>
    <xf numFmtId="0" fontId="8" fillId="0" borderId="3" xfId="7" applyBorder="1" applyAlignment="1">
      <alignment horizontal="left"/>
    </xf>
    <xf numFmtId="0" fontId="8" fillId="0" borderId="5" xfId="7" applyBorder="1" applyAlignment="1">
      <alignment vertical="center"/>
    </xf>
    <xf numFmtId="0" fontId="8" fillId="0" borderId="0" xfId="7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8" fillId="0" borderId="5" xfId="7" applyBorder="1" applyAlignment="1">
      <alignment vertical="center" wrapText="1"/>
    </xf>
    <xf numFmtId="0" fontId="16" fillId="0" borderId="0" xfId="0" applyFont="1" applyAlignment="1">
      <alignment horizontal="center"/>
    </xf>
    <xf numFmtId="0" fontId="2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8" fillId="0" borderId="0" xfId="7"/>
    <xf numFmtId="0" fontId="21" fillId="8" borderId="4" xfId="0" applyFont="1" applyFill="1" applyBorder="1" applyAlignment="1">
      <alignment horizontal="left" vertical="top"/>
    </xf>
    <xf numFmtId="0" fontId="0" fillId="8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6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/>
    </xf>
    <xf numFmtId="0" fontId="8" fillId="0" borderId="1" xfId="7" applyFill="1" applyBorder="1" applyAlignment="1">
      <alignment horizontal="left"/>
    </xf>
    <xf numFmtId="0" fontId="21" fillId="0" borderId="1" xfId="7" applyFont="1" applyFill="1" applyBorder="1" applyAlignment="1">
      <alignment horizontal="left"/>
    </xf>
    <xf numFmtId="0" fontId="19" fillId="0" borderId="26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/>
    </xf>
  </cellXfs>
  <cellStyles count="18">
    <cellStyle name="Advarselstekst" xfId="1" builtinId="11" customBuiltin="1"/>
    <cellStyle name="Bemærk!" xfId="2" builtinId="10" customBuiltin="1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Link" xfId="7" builtinId="8"/>
    <cellStyle name="Neutral" xfId="8" builtinId="28" customBuiltin="1"/>
    <cellStyle name="Normal" xfId="0" builtinId="0"/>
    <cellStyle name="Output" xfId="9" builtinId="21" customBuiltin="1"/>
    <cellStyle name="Overskrift 1" xfId="10" builtinId="16" customBuiltin="1"/>
    <cellStyle name="Overskrift 2" xfId="11" builtinId="17" customBuiltin="1"/>
    <cellStyle name="Overskrift 3" xfId="12" builtinId="18" customBuiltin="1"/>
    <cellStyle name="Overskrift 4" xfId="13" builtinId="19" customBuiltin="1"/>
    <cellStyle name="Sammenkædet celle" xfId="14" builtinId="24" customBuiltin="1"/>
    <cellStyle name="Titel" xfId="15" builtinId="15" customBuiltin="1"/>
    <cellStyle name="Total" xfId="16" builtinId="25" customBuiltin="1"/>
    <cellStyle name="Ugyldig" xfId="1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176</xdr:row>
      <xdr:rowOff>15240</xdr:rowOff>
    </xdr:from>
    <xdr:to>
      <xdr:col>1</xdr:col>
      <xdr:colOff>38100</xdr:colOff>
      <xdr:row>188</xdr:row>
      <xdr:rowOff>45720</xdr:rowOff>
    </xdr:to>
    <xdr:pic>
      <xdr:nvPicPr>
        <xdr:cNvPr id="1320" name="Billede 1">
          <a:extLst>
            <a:ext uri="{FF2B5EF4-FFF2-40B4-BE49-F238E27FC236}">
              <a16:creationId xmlns:a16="http://schemas.microsoft.com/office/drawing/2014/main" id="{21ADE54A-1A18-6E71-F13C-C2209BCD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4152840"/>
          <a:ext cx="2659380" cy="222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1371600</xdr:colOff>
      <xdr:row>177</xdr:row>
      <xdr:rowOff>49530</xdr:rowOff>
    </xdr:from>
    <xdr:to>
      <xdr:col>0</xdr:col>
      <xdr:colOff>1910660</xdr:colOff>
      <xdr:row>182</xdr:row>
      <xdr:rowOff>9576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C523F31F-040D-B0CF-1C55-C3AA59DBBAF9}"/>
            </a:ext>
          </a:extLst>
        </xdr:cNvPr>
        <xdr:cNvSpPr/>
      </xdr:nvSpPr>
      <xdr:spPr>
        <a:xfrm>
          <a:off x="1333500" y="31327725"/>
          <a:ext cx="523875" cy="904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a-DK"/>
        </a:p>
      </xdr:txBody>
    </xdr:sp>
    <xdr:clientData/>
  </xdr:twoCellAnchor>
  <xdr:twoCellAnchor>
    <xdr:from>
      <xdr:col>0</xdr:col>
      <xdr:colOff>133350</xdr:colOff>
      <xdr:row>181</xdr:row>
      <xdr:rowOff>154305</xdr:rowOff>
    </xdr:from>
    <xdr:to>
      <xdr:col>0</xdr:col>
      <xdr:colOff>680337</xdr:colOff>
      <xdr:row>186</xdr:row>
      <xdr:rowOff>106680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19224E69-8B5D-76EF-0016-BF412319D061}"/>
            </a:ext>
          </a:extLst>
        </xdr:cNvPr>
        <xdr:cNvSpPr/>
      </xdr:nvSpPr>
      <xdr:spPr>
        <a:xfrm>
          <a:off x="133350" y="32194500"/>
          <a:ext cx="523875" cy="904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a-DK"/>
        </a:p>
      </xdr:txBody>
    </xdr:sp>
    <xdr:clientData/>
  </xdr:twoCellAnchor>
  <xdr:twoCellAnchor>
    <xdr:from>
      <xdr:col>0</xdr:col>
      <xdr:colOff>1901190</xdr:colOff>
      <xdr:row>179</xdr:row>
      <xdr:rowOff>87630</xdr:rowOff>
    </xdr:from>
    <xdr:to>
      <xdr:col>1</xdr:col>
      <xdr:colOff>436056</xdr:colOff>
      <xdr:row>180</xdr:row>
      <xdr:rowOff>23623</xdr:rowOff>
    </xdr:to>
    <xdr:cxnSp macro="">
      <xdr:nvCxnSpPr>
        <xdr:cNvPr id="9" name="Lige pilforbindelse 8">
          <a:extLst>
            <a:ext uri="{FF2B5EF4-FFF2-40B4-BE49-F238E27FC236}">
              <a16:creationId xmlns:a16="http://schemas.microsoft.com/office/drawing/2014/main" id="{5A884925-4428-EC5A-FCB6-F479E5244132}"/>
            </a:ext>
          </a:extLst>
        </xdr:cNvPr>
        <xdr:cNvCxnSpPr/>
      </xdr:nvCxnSpPr>
      <xdr:spPr>
        <a:xfrm flipH="1">
          <a:off x="1847850" y="31746825"/>
          <a:ext cx="1304925" cy="119063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691516</xdr:colOff>
      <xdr:row>183</xdr:row>
      <xdr:rowOff>76200</xdr:rowOff>
    </xdr:from>
    <xdr:to>
      <xdr:col>1</xdr:col>
      <xdr:colOff>436234</xdr:colOff>
      <xdr:row>184</xdr:row>
      <xdr:rowOff>149625</xdr:rowOff>
    </xdr:to>
    <xdr:cxnSp macro="">
      <xdr:nvCxnSpPr>
        <xdr:cNvPr id="10" name="Lige pilforbindelse 9">
          <a:extLst>
            <a:ext uri="{FF2B5EF4-FFF2-40B4-BE49-F238E27FC236}">
              <a16:creationId xmlns:a16="http://schemas.microsoft.com/office/drawing/2014/main" id="{AFA08B95-EECB-A54D-0937-40CADAB5247A}"/>
            </a:ext>
          </a:extLst>
        </xdr:cNvPr>
        <xdr:cNvCxnSpPr/>
      </xdr:nvCxnSpPr>
      <xdr:spPr>
        <a:xfrm flipH="1">
          <a:off x="676276" y="32489775"/>
          <a:ext cx="2476499" cy="271463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ymo@haderslev.dk" TargetMode="External"/><Relationship Id="rId117" Type="http://schemas.openxmlformats.org/officeDocument/2006/relationships/hyperlink" Target="mailto:halj@haderslev.dk" TargetMode="External"/><Relationship Id="rId21" Type="http://schemas.openxmlformats.org/officeDocument/2006/relationships/hyperlink" Target="mailto:lola@haderslev.dk" TargetMode="External"/><Relationship Id="rId42" Type="http://schemas.openxmlformats.org/officeDocument/2006/relationships/hyperlink" Target="mailto:libp@haderslev.dk" TargetMode="External"/><Relationship Id="rId47" Type="http://schemas.openxmlformats.org/officeDocument/2006/relationships/hyperlink" Target="mailto:dogr@haderslev.dk" TargetMode="External"/><Relationship Id="rId63" Type="http://schemas.openxmlformats.org/officeDocument/2006/relationships/hyperlink" Target="mailto:amkr@haderslev.dk" TargetMode="External"/><Relationship Id="rId68" Type="http://schemas.openxmlformats.org/officeDocument/2006/relationships/hyperlink" Target="mailto:risl@haderslev.dk" TargetMode="External"/><Relationship Id="rId84" Type="http://schemas.openxmlformats.org/officeDocument/2006/relationships/hyperlink" Target="mailto:sl_sikker_sj@sl.dk" TargetMode="External"/><Relationship Id="rId89" Type="http://schemas.openxmlformats.org/officeDocument/2006/relationships/hyperlink" Target="mailto:dofni@haderslev.dk" TargetMode="External"/><Relationship Id="rId112" Type="http://schemas.openxmlformats.org/officeDocument/2006/relationships/hyperlink" Target="mailto:jorg.wallis@3f.dk" TargetMode="External"/><Relationship Id="rId16" Type="http://schemas.openxmlformats.org/officeDocument/2006/relationships/hyperlink" Target="mailto:soenderjylland@foa.dk" TargetMode="External"/><Relationship Id="rId107" Type="http://schemas.openxmlformats.org/officeDocument/2006/relationships/hyperlink" Target="mailto:pjms@haderslev.dk" TargetMode="External"/><Relationship Id="rId11" Type="http://schemas.openxmlformats.org/officeDocument/2006/relationships/hyperlink" Target="mailto:soenderjylland@foa.dk" TargetMode="External"/><Relationship Id="rId32" Type="http://schemas.openxmlformats.org/officeDocument/2006/relationships/hyperlink" Target="mailto:renol@haderslev.dk" TargetMode="External"/><Relationship Id="rId37" Type="http://schemas.openxmlformats.org/officeDocument/2006/relationships/hyperlink" Target="mailto:coje@haderslev.dk" TargetMode="External"/><Relationship Id="rId53" Type="http://schemas.openxmlformats.org/officeDocument/2006/relationships/hyperlink" Target="mailto:libp@haderslev.dk" TargetMode="External"/><Relationship Id="rId58" Type="http://schemas.openxmlformats.org/officeDocument/2006/relationships/hyperlink" Target="mailto:jj@helsehjemmet.dk" TargetMode="External"/><Relationship Id="rId74" Type="http://schemas.openxmlformats.org/officeDocument/2006/relationships/hyperlink" Target="mailto:bewe@haderslev.dk" TargetMode="External"/><Relationship Id="rId79" Type="http://schemas.openxmlformats.org/officeDocument/2006/relationships/hyperlink" Target="mailto:sydjylland-lon@bupl.dk" TargetMode="External"/><Relationship Id="rId102" Type="http://schemas.openxmlformats.org/officeDocument/2006/relationships/hyperlink" Target="mailto:coan@FOA.dk" TargetMode="External"/><Relationship Id="rId123" Type="http://schemas.openxmlformats.org/officeDocument/2006/relationships/hyperlink" Target="mailto:nop@haderslev.dk" TargetMode="External"/><Relationship Id="rId5" Type="http://schemas.openxmlformats.org/officeDocument/2006/relationships/hyperlink" Target="mailto:pjch@haderslev.dk" TargetMode="External"/><Relationship Id="rId90" Type="http://schemas.openxmlformats.org/officeDocument/2006/relationships/hyperlink" Target="mailto:renol@haderslev.dk" TargetMode="External"/><Relationship Id="rId95" Type="http://schemas.openxmlformats.org/officeDocument/2006/relationships/hyperlink" Target="mailto:etf@etf.dk" TargetMode="External"/><Relationship Id="rId19" Type="http://schemas.openxmlformats.org/officeDocument/2006/relationships/hyperlink" Target="mailto:dofni@haderslev.dk" TargetMode="External"/><Relationship Id="rId14" Type="http://schemas.openxmlformats.org/officeDocument/2006/relationships/hyperlink" Target="mailto:soenderjylland@foa.dk" TargetMode="External"/><Relationship Id="rId22" Type="http://schemas.openxmlformats.org/officeDocument/2006/relationships/hyperlink" Target="mailto:leol@haderslev.dk" TargetMode="External"/><Relationship Id="rId27" Type="http://schemas.openxmlformats.org/officeDocument/2006/relationships/hyperlink" Target="mailto:atwa@haderslev.dk" TargetMode="External"/><Relationship Id="rId30" Type="http://schemas.openxmlformats.org/officeDocument/2006/relationships/hyperlink" Target="mailto:soenderjylland@foa.dk" TargetMode="External"/><Relationship Id="rId35" Type="http://schemas.openxmlformats.org/officeDocument/2006/relationships/hyperlink" Target="mailto:kimc@haderslev.dk%20%20" TargetMode="External"/><Relationship Id="rId43" Type="http://schemas.openxmlformats.org/officeDocument/2006/relationships/hyperlink" Target="mailto:risl@haderslev.dk" TargetMode="External"/><Relationship Id="rId48" Type="http://schemas.openxmlformats.org/officeDocument/2006/relationships/hyperlink" Target="mailto:bc@helsehjemmet.dk" TargetMode="External"/><Relationship Id="rId56" Type="http://schemas.openxmlformats.org/officeDocument/2006/relationships/hyperlink" Target="mailto:medi@haderslev.dk" TargetMode="External"/><Relationship Id="rId64" Type="http://schemas.openxmlformats.org/officeDocument/2006/relationships/hyperlink" Target="mailto:akoj@haderslev.dk" TargetMode="External"/><Relationship Id="rId69" Type="http://schemas.openxmlformats.org/officeDocument/2006/relationships/hyperlink" Target="mailto:medi@haderslev.dk" TargetMode="External"/><Relationship Id="rId77" Type="http://schemas.openxmlformats.org/officeDocument/2006/relationships/hyperlink" Target="mailto:akoj@haderslev.dk" TargetMode="External"/><Relationship Id="rId100" Type="http://schemas.openxmlformats.org/officeDocument/2006/relationships/hyperlink" Target="mailto:knudkristensen@dsr.dk" TargetMode="External"/><Relationship Id="rId105" Type="http://schemas.openxmlformats.org/officeDocument/2006/relationships/hyperlink" Target="mailto:betr@haderslev.dk" TargetMode="External"/><Relationship Id="rId113" Type="http://schemas.openxmlformats.org/officeDocument/2006/relationships/hyperlink" Target="mailto:jorg.wallis@3f.dk" TargetMode="External"/><Relationship Id="rId118" Type="http://schemas.openxmlformats.org/officeDocument/2006/relationships/hyperlink" Target="mailto:coje@haderslev.dk" TargetMode="External"/><Relationship Id="rId126" Type="http://schemas.openxmlformats.org/officeDocument/2006/relationships/printerSettings" Target="../printerSettings/printerSettings1.bin"/><Relationship Id="rId8" Type="http://schemas.openxmlformats.org/officeDocument/2006/relationships/hyperlink" Target="mailto:amze@haderslev.dk" TargetMode="External"/><Relationship Id="rId51" Type="http://schemas.openxmlformats.org/officeDocument/2006/relationships/hyperlink" Target="mailto:amkr@haderslev.dk" TargetMode="External"/><Relationship Id="rId72" Type="http://schemas.openxmlformats.org/officeDocument/2006/relationships/hyperlink" Target="mailto:dogr@haderslev.dk" TargetMode="External"/><Relationship Id="rId80" Type="http://schemas.openxmlformats.org/officeDocument/2006/relationships/hyperlink" Target="mailto:sydjylland-lon@bupl.dk" TargetMode="External"/><Relationship Id="rId85" Type="http://schemas.openxmlformats.org/officeDocument/2006/relationships/hyperlink" Target="mailto:sl_sikker_sj@sl.dk" TargetMode="External"/><Relationship Id="rId93" Type="http://schemas.openxmlformats.org/officeDocument/2006/relationships/hyperlink" Target="mailto:lederne@lederne.dk" TargetMode="External"/><Relationship Id="rId98" Type="http://schemas.openxmlformats.org/officeDocument/2006/relationships/hyperlink" Target="mailto:tins@haderslev.dk" TargetMode="External"/><Relationship Id="rId121" Type="http://schemas.openxmlformats.org/officeDocument/2006/relationships/hyperlink" Target="mailto:sihh@haderslev.dk" TargetMode="External"/><Relationship Id="rId3" Type="http://schemas.openxmlformats.org/officeDocument/2006/relationships/hyperlink" Target="mailto:mesd@haderslev.dk" TargetMode="External"/><Relationship Id="rId12" Type="http://schemas.openxmlformats.org/officeDocument/2006/relationships/hyperlink" Target="mailto:soenderjylland@foa.dk" TargetMode="External"/><Relationship Id="rId17" Type="http://schemas.openxmlformats.org/officeDocument/2006/relationships/hyperlink" Target="mailto:soenderjylland@foa.dk" TargetMode="External"/><Relationship Id="rId25" Type="http://schemas.openxmlformats.org/officeDocument/2006/relationships/hyperlink" Target="mailto:soenderjylland@foa.dk" TargetMode="External"/><Relationship Id="rId33" Type="http://schemas.openxmlformats.org/officeDocument/2006/relationships/hyperlink" Target="mailto:miuh@haderslev.dk" TargetMode="External"/><Relationship Id="rId38" Type="http://schemas.openxmlformats.org/officeDocument/2006/relationships/hyperlink" Target="mailto:ds-sikker@socialraadgiverne.dk" TargetMode="External"/><Relationship Id="rId46" Type="http://schemas.openxmlformats.org/officeDocument/2006/relationships/hyperlink" Target="mailto:jj@helsehjemmet.dk" TargetMode="External"/><Relationship Id="rId59" Type="http://schemas.openxmlformats.org/officeDocument/2006/relationships/hyperlink" Target="mailto:dogr@haderslev.dk" TargetMode="External"/><Relationship Id="rId67" Type="http://schemas.openxmlformats.org/officeDocument/2006/relationships/hyperlink" Target="mailto:atwa@haderslev.dk" TargetMode="External"/><Relationship Id="rId103" Type="http://schemas.openxmlformats.org/officeDocument/2006/relationships/hyperlink" Target="mailto:kl@socialraadgiverne.dk" TargetMode="External"/><Relationship Id="rId108" Type="http://schemas.openxmlformats.org/officeDocument/2006/relationships/hyperlink" Target="mailto:hbar@haderslev.dk" TargetMode="External"/><Relationship Id="rId116" Type="http://schemas.openxmlformats.org/officeDocument/2006/relationships/hyperlink" Target="mailto:hmje@haderslev.dk" TargetMode="External"/><Relationship Id="rId124" Type="http://schemas.openxmlformats.org/officeDocument/2006/relationships/hyperlink" Target="mailto:dm@dm.dk" TargetMode="External"/><Relationship Id="rId20" Type="http://schemas.openxmlformats.org/officeDocument/2006/relationships/hyperlink" Target="mailto:hbru@haderslev.dk" TargetMode="External"/><Relationship Id="rId41" Type="http://schemas.openxmlformats.org/officeDocument/2006/relationships/hyperlink" Target="mailto:atwa@haderslev.dk" TargetMode="External"/><Relationship Id="rId54" Type="http://schemas.openxmlformats.org/officeDocument/2006/relationships/hyperlink" Target="mailto:atwa@haderslev.dk" TargetMode="External"/><Relationship Id="rId62" Type="http://schemas.openxmlformats.org/officeDocument/2006/relationships/hyperlink" Target="mailto:aane@haderslev.dk" TargetMode="External"/><Relationship Id="rId70" Type="http://schemas.openxmlformats.org/officeDocument/2006/relationships/hyperlink" Target="mailto:lasj@haderslev.dk" TargetMode="External"/><Relationship Id="rId75" Type="http://schemas.openxmlformats.org/officeDocument/2006/relationships/hyperlink" Target="mailto:aane@haderslev.dk" TargetMode="External"/><Relationship Id="rId83" Type="http://schemas.openxmlformats.org/officeDocument/2006/relationships/hyperlink" Target="mailto:chfi@haderslev.dk" TargetMode="External"/><Relationship Id="rId88" Type="http://schemas.openxmlformats.org/officeDocument/2006/relationships/hyperlink" Target="mailto:sikker@journalistforbundet.dk" TargetMode="External"/><Relationship Id="rId91" Type="http://schemas.openxmlformats.org/officeDocument/2006/relationships/hyperlink" Target="mailto:sopa@haderslev.dk" TargetMode="External"/><Relationship Id="rId96" Type="http://schemas.openxmlformats.org/officeDocument/2006/relationships/hyperlink" Target="mailto:lohj@haderslev.dk" TargetMode="External"/><Relationship Id="rId111" Type="http://schemas.openxmlformats.org/officeDocument/2006/relationships/hyperlink" Target="mailto:jorg.wallis@3f.dk" TargetMode="External"/><Relationship Id="rId1" Type="http://schemas.openxmlformats.org/officeDocument/2006/relationships/hyperlink" Target="mailto:kero@haderslev.dk" TargetMode="External"/><Relationship Id="rId6" Type="http://schemas.openxmlformats.org/officeDocument/2006/relationships/hyperlink" Target="mailto:amze@haderslev.dk" TargetMode="External"/><Relationship Id="rId15" Type="http://schemas.openxmlformats.org/officeDocument/2006/relationships/hyperlink" Target="mailto:soenderjylland@foa.dk" TargetMode="External"/><Relationship Id="rId23" Type="http://schemas.openxmlformats.org/officeDocument/2006/relationships/hyperlink" Target="mailto:leol@haderslev.dk" TargetMode="External"/><Relationship Id="rId28" Type="http://schemas.openxmlformats.org/officeDocument/2006/relationships/hyperlink" Target="mailto:soenderjylland@foa.dk" TargetMode="External"/><Relationship Id="rId36" Type="http://schemas.openxmlformats.org/officeDocument/2006/relationships/hyperlink" Target="mailto:riwi@haderslev.dk" TargetMode="External"/><Relationship Id="rId49" Type="http://schemas.openxmlformats.org/officeDocument/2006/relationships/hyperlink" Target="mailto:bewe@haderslev.dk" TargetMode="External"/><Relationship Id="rId57" Type="http://schemas.openxmlformats.org/officeDocument/2006/relationships/hyperlink" Target="mailto:lasj@haderslev.dk" TargetMode="External"/><Relationship Id="rId106" Type="http://schemas.openxmlformats.org/officeDocument/2006/relationships/hyperlink" Target="mailto:mkrl@haderslev.dk" TargetMode="External"/><Relationship Id="rId114" Type="http://schemas.openxmlformats.org/officeDocument/2006/relationships/hyperlink" Target="mailto:jorg.wallis@3f.dk" TargetMode="External"/><Relationship Id="rId119" Type="http://schemas.openxmlformats.org/officeDocument/2006/relationships/hyperlink" Target="mailto:auan@haderslev.dk" TargetMode="External"/><Relationship Id="rId127" Type="http://schemas.openxmlformats.org/officeDocument/2006/relationships/drawing" Target="../drawings/drawing1.xml"/><Relationship Id="rId10" Type="http://schemas.openxmlformats.org/officeDocument/2006/relationships/hyperlink" Target="mailto:soenderjylland@foa.dk" TargetMode="External"/><Relationship Id="rId31" Type="http://schemas.openxmlformats.org/officeDocument/2006/relationships/hyperlink" Target="mailto:jorg.wallis@3f.dk" TargetMode="External"/><Relationship Id="rId44" Type="http://schemas.openxmlformats.org/officeDocument/2006/relationships/hyperlink" Target="mailto:medi@haderslev.dk" TargetMode="External"/><Relationship Id="rId52" Type="http://schemas.openxmlformats.org/officeDocument/2006/relationships/hyperlink" Target="mailto:akoj@haderslev.dk" TargetMode="External"/><Relationship Id="rId60" Type="http://schemas.openxmlformats.org/officeDocument/2006/relationships/hyperlink" Target="mailto:bc@helsehjemmet.dk" TargetMode="External"/><Relationship Id="rId65" Type="http://schemas.openxmlformats.org/officeDocument/2006/relationships/hyperlink" Target="mailto:libp@haderslev.dk" TargetMode="External"/><Relationship Id="rId73" Type="http://schemas.openxmlformats.org/officeDocument/2006/relationships/hyperlink" Target="mailto:bc@helsehjemmet.dk" TargetMode="External"/><Relationship Id="rId78" Type="http://schemas.openxmlformats.org/officeDocument/2006/relationships/hyperlink" Target="mailto:libp@haderslev.dk" TargetMode="External"/><Relationship Id="rId81" Type="http://schemas.openxmlformats.org/officeDocument/2006/relationships/hyperlink" Target="mailto:sl_sikker_sj@sl.dk" TargetMode="External"/><Relationship Id="rId86" Type="http://schemas.openxmlformats.org/officeDocument/2006/relationships/hyperlink" Target="mailto:sl_sikker_sj@sl.dk" TargetMode="External"/><Relationship Id="rId94" Type="http://schemas.openxmlformats.org/officeDocument/2006/relationships/hyperlink" Target="mailto:lederne@lederne.dk" TargetMode="External"/><Relationship Id="rId99" Type="http://schemas.openxmlformats.org/officeDocument/2006/relationships/hyperlink" Target="mailto:chlp@haderslev.dk" TargetMode="External"/><Relationship Id="rId101" Type="http://schemas.openxmlformats.org/officeDocument/2006/relationships/hyperlink" Target="mailto:bian@haderslev.dk" TargetMode="External"/><Relationship Id="rId122" Type="http://schemas.openxmlformats.org/officeDocument/2006/relationships/hyperlink" Target="mailto:kkaa@haderslev.dk" TargetMode="External"/><Relationship Id="rId4" Type="http://schemas.openxmlformats.org/officeDocument/2006/relationships/hyperlink" Target="mailto:soenderjylland@foa.dk" TargetMode="External"/><Relationship Id="rId9" Type="http://schemas.openxmlformats.org/officeDocument/2006/relationships/hyperlink" Target="mailto:amze@haderslev.dk" TargetMode="External"/><Relationship Id="rId13" Type="http://schemas.openxmlformats.org/officeDocument/2006/relationships/hyperlink" Target="mailto:soenderjylland@foa.dk" TargetMode="External"/><Relationship Id="rId18" Type="http://schemas.openxmlformats.org/officeDocument/2006/relationships/hyperlink" Target="mailto:soenderjylland@foa.dk" TargetMode="External"/><Relationship Id="rId39" Type="http://schemas.openxmlformats.org/officeDocument/2006/relationships/hyperlink" Target="mailto:ds-sikker@socialraadgiverne.dk" TargetMode="External"/><Relationship Id="rId109" Type="http://schemas.openxmlformats.org/officeDocument/2006/relationships/hyperlink" Target="mailto:jorg.wallis@3f.dk" TargetMode="External"/><Relationship Id="rId34" Type="http://schemas.openxmlformats.org/officeDocument/2006/relationships/hyperlink" Target="mailto:kimc@haderslev.dk%20%20" TargetMode="External"/><Relationship Id="rId50" Type="http://schemas.openxmlformats.org/officeDocument/2006/relationships/hyperlink" Target="mailto:aane@haderslev.dk" TargetMode="External"/><Relationship Id="rId55" Type="http://schemas.openxmlformats.org/officeDocument/2006/relationships/hyperlink" Target="mailto:risl@haderslev.dk" TargetMode="External"/><Relationship Id="rId76" Type="http://schemas.openxmlformats.org/officeDocument/2006/relationships/hyperlink" Target="mailto:amkr@haderslev.dk" TargetMode="External"/><Relationship Id="rId97" Type="http://schemas.openxmlformats.org/officeDocument/2006/relationships/hyperlink" Target="mailto:suwo@haderslev.dk" TargetMode="External"/><Relationship Id="rId104" Type="http://schemas.openxmlformats.org/officeDocument/2006/relationships/hyperlink" Target="mailto:mibv@haderslev.dk" TargetMode="External"/><Relationship Id="rId120" Type="http://schemas.openxmlformats.org/officeDocument/2006/relationships/hyperlink" Target="mailto:cani@haderslev.dk" TargetMode="External"/><Relationship Id="rId125" Type="http://schemas.openxmlformats.org/officeDocument/2006/relationships/hyperlink" Target="mailto:mefi@haderslev.dk" TargetMode="External"/><Relationship Id="rId7" Type="http://schemas.openxmlformats.org/officeDocument/2006/relationships/hyperlink" Target="mailto:Amze@haderslev.dk" TargetMode="External"/><Relationship Id="rId71" Type="http://schemas.openxmlformats.org/officeDocument/2006/relationships/hyperlink" Target="mailto:jj@helsehjemmet.dk" TargetMode="External"/><Relationship Id="rId92" Type="http://schemas.openxmlformats.org/officeDocument/2006/relationships/hyperlink" Target="mailto:sopa@haderslev.dk" TargetMode="External"/><Relationship Id="rId2" Type="http://schemas.openxmlformats.org/officeDocument/2006/relationships/hyperlink" Target="mailto:antj@haderslev.dk" TargetMode="External"/><Relationship Id="rId29" Type="http://schemas.openxmlformats.org/officeDocument/2006/relationships/hyperlink" Target="mailto:soenderjylland@foa.dk" TargetMode="External"/><Relationship Id="rId24" Type="http://schemas.openxmlformats.org/officeDocument/2006/relationships/hyperlink" Target="mailto:soenderjylland@foa.dk" TargetMode="External"/><Relationship Id="rId40" Type="http://schemas.openxmlformats.org/officeDocument/2006/relationships/hyperlink" Target="mailto:sl_sikker_sj@sl.dk" TargetMode="External"/><Relationship Id="rId45" Type="http://schemas.openxmlformats.org/officeDocument/2006/relationships/hyperlink" Target="mailto:lasj@haderslev.dk" TargetMode="External"/><Relationship Id="rId66" Type="http://schemas.openxmlformats.org/officeDocument/2006/relationships/hyperlink" Target="mailto:libp@haderslev.dk" TargetMode="External"/><Relationship Id="rId87" Type="http://schemas.openxmlformats.org/officeDocument/2006/relationships/hyperlink" Target="mailto:syd@hk.dk" TargetMode="External"/><Relationship Id="rId110" Type="http://schemas.openxmlformats.org/officeDocument/2006/relationships/hyperlink" Target="mailto:tina.breindahl@3f.dk" TargetMode="External"/><Relationship Id="rId115" Type="http://schemas.openxmlformats.org/officeDocument/2006/relationships/hyperlink" Target="mailto:jorg.wallis@3f.dk" TargetMode="External"/><Relationship Id="rId61" Type="http://schemas.openxmlformats.org/officeDocument/2006/relationships/hyperlink" Target="mailto:bewe@haderslev.dk" TargetMode="External"/><Relationship Id="rId82" Type="http://schemas.openxmlformats.org/officeDocument/2006/relationships/hyperlink" Target="mailto:ksfr@haderslev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EA17-B8ED-43CF-B0FC-040C660B616F}">
  <dimension ref="A1:K190"/>
  <sheetViews>
    <sheetView showGridLines="0" tabSelected="1" workbookViewId="0">
      <pane ySplit="1" topLeftCell="A75" activePane="bottomLeft" state="frozen"/>
      <selection pane="bottomLeft" activeCell="E86" sqref="E86"/>
    </sheetView>
  </sheetViews>
  <sheetFormatPr defaultColWidth="9.140625" defaultRowHeight="15" x14ac:dyDescent="0.25"/>
  <cols>
    <col min="1" max="1" width="40.85546875" style="1" customWidth="1"/>
    <col min="2" max="2" width="7.7109375" style="1" bestFit="1" customWidth="1"/>
    <col min="3" max="3" width="46" style="1" customWidth="1"/>
    <col min="4" max="4" width="60" style="1" bestFit="1" customWidth="1"/>
    <col min="5" max="5" width="30.85546875" style="23" customWidth="1"/>
    <col min="6" max="6" width="29.85546875" style="1" bestFit="1" customWidth="1"/>
    <col min="7" max="7" width="11.85546875" style="1" customWidth="1"/>
    <col min="8" max="8" width="35.42578125" style="1" customWidth="1"/>
    <col min="9" max="16384" width="9.140625" style="1"/>
  </cols>
  <sheetData>
    <row r="1" spans="1:8" x14ac:dyDescent="0.25">
      <c r="A1" s="2" t="s">
        <v>37</v>
      </c>
      <c r="B1" s="10" t="s">
        <v>38</v>
      </c>
      <c r="C1" s="11" t="s">
        <v>153</v>
      </c>
      <c r="D1" s="11" t="s">
        <v>1</v>
      </c>
      <c r="E1" s="19" t="s">
        <v>43</v>
      </c>
      <c r="F1" s="14" t="s">
        <v>48</v>
      </c>
      <c r="G1" s="14" t="s">
        <v>124</v>
      </c>
    </row>
    <row r="2" spans="1:8" s="23" customFormat="1" x14ac:dyDescent="0.25">
      <c r="A2" s="44" t="s">
        <v>76</v>
      </c>
      <c r="B2" s="27">
        <v>43001</v>
      </c>
      <c r="C2" s="45" t="s">
        <v>77</v>
      </c>
      <c r="D2" s="67" t="s">
        <v>17</v>
      </c>
      <c r="E2" s="46" t="s">
        <v>279</v>
      </c>
      <c r="F2" s="17" t="s">
        <v>172</v>
      </c>
      <c r="G2" s="47" t="s">
        <v>46</v>
      </c>
      <c r="H2" s="64" t="s">
        <v>280</v>
      </c>
    </row>
    <row r="3" spans="1:8" s="23" customFormat="1" x14ac:dyDescent="0.25">
      <c r="A3" s="44" t="s">
        <v>226</v>
      </c>
      <c r="B3" s="27">
        <v>43011</v>
      </c>
      <c r="C3" s="45" t="s">
        <v>252</v>
      </c>
      <c r="D3" s="67" t="s">
        <v>17</v>
      </c>
      <c r="E3" s="46" t="s">
        <v>230</v>
      </c>
      <c r="F3" s="17" t="s">
        <v>229</v>
      </c>
      <c r="G3" s="47" t="s">
        <v>46</v>
      </c>
      <c r="H3" s="64" t="s">
        <v>281</v>
      </c>
    </row>
    <row r="4" spans="1:8" s="23" customFormat="1" x14ac:dyDescent="0.25">
      <c r="A4" s="44" t="s">
        <v>226</v>
      </c>
      <c r="B4" s="27">
        <v>43011</v>
      </c>
      <c r="C4" s="45" t="s">
        <v>253</v>
      </c>
      <c r="D4" s="67" t="s">
        <v>17</v>
      </c>
      <c r="E4" s="46" t="s">
        <v>227</v>
      </c>
      <c r="F4" s="17" t="s">
        <v>228</v>
      </c>
      <c r="G4" s="47" t="s">
        <v>46</v>
      </c>
      <c r="H4" s="64" t="s">
        <v>282</v>
      </c>
    </row>
    <row r="5" spans="1:8" x14ac:dyDescent="0.25">
      <c r="A5" s="7" t="str">
        <f t="shared" ref="A5:A12" si="0">"Kontorpersonale og IT-personale m. (43011)"</f>
        <v>Kontorpersonale og IT-personale m. (43011)</v>
      </c>
      <c r="B5" s="8">
        <v>43011</v>
      </c>
      <c r="C5" s="12" t="s">
        <v>254</v>
      </c>
      <c r="D5" s="68" t="s">
        <v>17</v>
      </c>
      <c r="E5" s="20" t="s">
        <v>206</v>
      </c>
      <c r="F5" s="17" t="s">
        <v>207</v>
      </c>
      <c r="G5" s="13" t="s">
        <v>66</v>
      </c>
      <c r="H5" s="65" t="s">
        <v>283</v>
      </c>
    </row>
    <row r="6" spans="1:8" x14ac:dyDescent="0.25">
      <c r="A6" s="7" t="str">
        <f t="shared" si="0"/>
        <v>Kontorpersonale og IT-personale m. (43011)</v>
      </c>
      <c r="B6" s="8">
        <v>43011</v>
      </c>
      <c r="C6" s="12" t="s">
        <v>255</v>
      </c>
      <c r="D6" s="68" t="s">
        <v>17</v>
      </c>
      <c r="E6" s="20" t="s">
        <v>256</v>
      </c>
      <c r="F6" s="17" t="s">
        <v>257</v>
      </c>
      <c r="G6" s="13" t="s">
        <v>46</v>
      </c>
    </row>
    <row r="7" spans="1:8" x14ac:dyDescent="0.25">
      <c r="A7" s="7" t="str">
        <f t="shared" si="0"/>
        <v>Kontorpersonale og IT-personale m. (43011)</v>
      </c>
      <c r="B7" s="8">
        <v>43011</v>
      </c>
      <c r="C7" s="12" t="s">
        <v>258</v>
      </c>
      <c r="D7" s="68" t="s">
        <v>17</v>
      </c>
      <c r="E7" s="20" t="s">
        <v>259</v>
      </c>
      <c r="F7" s="17" t="s">
        <v>260</v>
      </c>
      <c r="G7" s="13" t="s">
        <v>46</v>
      </c>
    </row>
    <row r="8" spans="1:8" x14ac:dyDescent="0.25">
      <c r="A8" s="7" t="str">
        <f t="shared" si="0"/>
        <v>Kontorpersonale og IT-personale m. (43011)</v>
      </c>
      <c r="B8" s="8">
        <v>43011</v>
      </c>
      <c r="C8" s="12" t="s">
        <v>261</v>
      </c>
      <c r="D8" s="68" t="s">
        <v>41</v>
      </c>
      <c r="E8" s="20" t="s">
        <v>262</v>
      </c>
      <c r="F8" s="17" t="s">
        <v>263</v>
      </c>
      <c r="G8" s="13" t="s">
        <v>46</v>
      </c>
    </row>
    <row r="9" spans="1:8" x14ac:dyDescent="0.25">
      <c r="A9" s="7" t="str">
        <f t="shared" si="0"/>
        <v>Kontorpersonale og IT-personale m. (43011)</v>
      </c>
      <c r="B9" s="8">
        <v>43011</v>
      </c>
      <c r="C9" s="12" t="s">
        <v>264</v>
      </c>
      <c r="D9" s="68" t="s">
        <v>17</v>
      </c>
      <c r="E9" s="20" t="s">
        <v>265</v>
      </c>
      <c r="F9" s="17" t="s">
        <v>266</v>
      </c>
      <c r="G9" s="13" t="s">
        <v>46</v>
      </c>
    </row>
    <row r="10" spans="1:8" x14ac:dyDescent="0.25">
      <c r="A10" s="7" t="str">
        <f t="shared" si="0"/>
        <v>Kontorpersonale og IT-personale m. (43011)</v>
      </c>
      <c r="B10" s="8">
        <v>43011</v>
      </c>
      <c r="C10" s="12" t="s">
        <v>267</v>
      </c>
      <c r="D10" s="68" t="s">
        <v>17</v>
      </c>
      <c r="E10" s="20" t="s">
        <v>274</v>
      </c>
      <c r="F10" s="17" t="s">
        <v>275</v>
      </c>
      <c r="G10" s="13" t="s">
        <v>46</v>
      </c>
    </row>
    <row r="11" spans="1:8" x14ac:dyDescent="0.25">
      <c r="A11" s="7" t="str">
        <f t="shared" si="0"/>
        <v>Kontorpersonale og IT-personale m. (43011)</v>
      </c>
      <c r="B11" s="8">
        <v>43011</v>
      </c>
      <c r="C11" s="12" t="s">
        <v>268</v>
      </c>
      <c r="D11" s="68" t="s">
        <v>17</v>
      </c>
      <c r="E11" s="4" t="s">
        <v>269</v>
      </c>
      <c r="F11" s="17" t="s">
        <v>270</v>
      </c>
      <c r="G11" s="13" t="s">
        <v>46</v>
      </c>
    </row>
    <row r="12" spans="1:8" x14ac:dyDescent="0.25">
      <c r="A12" s="7" t="str">
        <f t="shared" si="0"/>
        <v>Kontorpersonale og IT-personale m. (43011)</v>
      </c>
      <c r="B12" s="8">
        <v>43011</v>
      </c>
      <c r="C12" s="12" t="s">
        <v>83</v>
      </c>
      <c r="D12" s="68" t="s">
        <v>17</v>
      </c>
      <c r="E12" s="21" t="s">
        <v>259</v>
      </c>
      <c r="F12" s="6" t="s">
        <v>273</v>
      </c>
      <c r="G12" s="3" t="s">
        <v>46</v>
      </c>
    </row>
    <row r="13" spans="1:8" x14ac:dyDescent="0.25">
      <c r="A13" s="7" t="str">
        <f>"Kontorpersonale og IT-personale m. (43012)"</f>
        <v>Kontorpersonale og IT-personale m. (43012)</v>
      </c>
      <c r="B13" s="9">
        <v>43012</v>
      </c>
      <c r="C13" s="4"/>
      <c r="D13" s="68" t="s">
        <v>17</v>
      </c>
      <c r="E13" s="21" t="s">
        <v>206</v>
      </c>
      <c r="F13" s="6" t="s">
        <v>208</v>
      </c>
      <c r="G13" s="3" t="s">
        <v>46</v>
      </c>
    </row>
    <row r="14" spans="1:8" x14ac:dyDescent="0.25">
      <c r="A14" s="7" t="str">
        <f>"Bogopsætter (43017)"</f>
        <v>Bogopsætter (43017)</v>
      </c>
      <c r="B14" s="9">
        <v>43017</v>
      </c>
      <c r="C14" s="4"/>
      <c r="D14" s="68" t="s">
        <v>17</v>
      </c>
      <c r="E14" s="21" t="s">
        <v>206</v>
      </c>
      <c r="F14" s="6" t="s">
        <v>207</v>
      </c>
      <c r="G14" s="3" t="s">
        <v>46</v>
      </c>
    </row>
    <row r="15" spans="1:8" x14ac:dyDescent="0.25">
      <c r="A15" s="7" t="s">
        <v>35</v>
      </c>
      <c r="B15" s="9">
        <v>43031</v>
      </c>
      <c r="C15" s="4" t="s">
        <v>219</v>
      </c>
      <c r="D15" s="4" t="s">
        <v>40</v>
      </c>
      <c r="E15" s="21" t="s">
        <v>220</v>
      </c>
      <c r="F15" s="60" t="s">
        <v>221</v>
      </c>
      <c r="G15" s="13" t="s">
        <v>46</v>
      </c>
    </row>
    <row r="16" spans="1:8" x14ac:dyDescent="0.25">
      <c r="A16" s="7" t="str">
        <f>"Socialrådgivere og socialformidl. (43031)"</f>
        <v>Socialrådgivere og socialformidl. (43031)</v>
      </c>
      <c r="B16" s="9">
        <v>43031</v>
      </c>
      <c r="C16" s="4" t="s">
        <v>189</v>
      </c>
      <c r="D16" s="4" t="s">
        <v>40</v>
      </c>
      <c r="E16" s="21" t="s">
        <v>86</v>
      </c>
      <c r="F16" s="24" t="s">
        <v>85</v>
      </c>
      <c r="G16" s="13" t="s">
        <v>46</v>
      </c>
    </row>
    <row r="17" spans="1:11" x14ac:dyDescent="0.25">
      <c r="A17" s="7" t="str">
        <f>"Socialrådgivere og socialformidl. (43031)"</f>
        <v>Socialrådgivere og socialformidl. (43031)</v>
      </c>
      <c r="B17" s="9">
        <v>43031</v>
      </c>
      <c r="C17" s="4" t="s">
        <v>187</v>
      </c>
      <c r="D17" s="4" t="s">
        <v>40</v>
      </c>
      <c r="E17" s="21" t="s">
        <v>209</v>
      </c>
      <c r="F17" s="57" t="s">
        <v>210</v>
      </c>
      <c r="G17" s="3" t="s">
        <v>46</v>
      </c>
      <c r="K17" s="63"/>
    </row>
    <row r="18" spans="1:11" x14ac:dyDescent="0.25">
      <c r="A18" s="7" t="str">
        <f>"Socialrådgivere og socialformidl. (43031)"</f>
        <v>Socialrådgivere og socialformidl. (43031)</v>
      </c>
      <c r="B18" s="9">
        <v>43031</v>
      </c>
      <c r="C18" s="4" t="s">
        <v>188</v>
      </c>
      <c r="D18" s="4" t="s">
        <v>40</v>
      </c>
      <c r="E18" s="21" t="s">
        <v>197</v>
      </c>
      <c r="F18" s="57" t="s">
        <v>198</v>
      </c>
      <c r="G18" s="3" t="s">
        <v>46</v>
      </c>
    </row>
    <row r="19" spans="1:11" ht="45" x14ac:dyDescent="0.25">
      <c r="A19" s="7"/>
      <c r="B19" s="9">
        <v>43031</v>
      </c>
      <c r="C19" s="4" t="s">
        <v>248</v>
      </c>
      <c r="D19" s="4" t="s">
        <v>40</v>
      </c>
      <c r="E19" s="22" t="s">
        <v>287</v>
      </c>
      <c r="F19" s="62" t="s">
        <v>288</v>
      </c>
      <c r="G19" s="15" t="s">
        <v>46</v>
      </c>
    </row>
    <row r="20" spans="1:11" x14ac:dyDescent="0.25">
      <c r="A20" s="7"/>
      <c r="B20" s="9">
        <v>43031</v>
      </c>
      <c r="C20" s="4" t="s">
        <v>201</v>
      </c>
      <c r="D20" s="4" t="s">
        <v>40</v>
      </c>
      <c r="E20" s="21" t="s">
        <v>222</v>
      </c>
      <c r="F20" s="59" t="s">
        <v>223</v>
      </c>
      <c r="G20" s="15" t="s">
        <v>46</v>
      </c>
    </row>
    <row r="21" spans="1:11" x14ac:dyDescent="0.25">
      <c r="A21" s="7" t="s">
        <v>35</v>
      </c>
      <c r="B21" s="9">
        <v>43031</v>
      </c>
      <c r="C21" s="4" t="s">
        <v>39</v>
      </c>
      <c r="D21" s="4" t="s">
        <v>41</v>
      </c>
      <c r="E21" s="21" t="s">
        <v>206</v>
      </c>
      <c r="F21" s="18" t="s">
        <v>207</v>
      </c>
      <c r="G21" s="15" t="s">
        <v>46</v>
      </c>
    </row>
    <row r="22" spans="1:11" x14ac:dyDescent="0.25">
      <c r="A22" s="7" t="str">
        <f>"Socialrådg. og socialform., tj. (43032)"</f>
        <v>Socialrådg. og socialform., tj. (43032)</v>
      </c>
      <c r="B22" s="9">
        <v>43032</v>
      </c>
      <c r="C22" s="4" t="s">
        <v>189</v>
      </c>
      <c r="D22" s="4" t="s">
        <v>40</v>
      </c>
      <c r="E22" s="21" t="s">
        <v>86</v>
      </c>
      <c r="F22" s="6" t="s">
        <v>85</v>
      </c>
      <c r="G22" s="3" t="s">
        <v>46</v>
      </c>
    </row>
    <row r="23" spans="1:11" s="23" customFormat="1" x14ac:dyDescent="0.25">
      <c r="A23" s="28" t="str">
        <f>"Akademikere (43101)"</f>
        <v>Akademikere (43101)</v>
      </c>
      <c r="B23" s="27">
        <v>43101</v>
      </c>
      <c r="C23" s="21" t="s">
        <v>131</v>
      </c>
      <c r="D23" s="21" t="s">
        <v>30</v>
      </c>
      <c r="E23" s="21" t="s">
        <v>0</v>
      </c>
      <c r="F23" s="49" t="s">
        <v>177</v>
      </c>
      <c r="G23" s="29" t="s">
        <v>46</v>
      </c>
    </row>
    <row r="24" spans="1:11" x14ac:dyDescent="0.25">
      <c r="A24" s="7" t="s">
        <v>42</v>
      </c>
      <c r="B24" s="8">
        <v>43101</v>
      </c>
      <c r="C24" s="4" t="s">
        <v>127</v>
      </c>
      <c r="D24" s="4" t="s">
        <v>30</v>
      </c>
      <c r="E24" s="21" t="s">
        <v>44</v>
      </c>
      <c r="F24" s="6" t="s">
        <v>45</v>
      </c>
      <c r="G24" s="3" t="s">
        <v>46</v>
      </c>
    </row>
    <row r="25" spans="1:11" x14ac:dyDescent="0.25">
      <c r="A25" s="7" t="str">
        <f>"Akademikere (43101)"</f>
        <v>Akademikere (43101)</v>
      </c>
      <c r="B25" s="8">
        <v>43101</v>
      </c>
      <c r="C25" s="4" t="s">
        <v>132</v>
      </c>
      <c r="D25" s="4" t="s">
        <v>32</v>
      </c>
      <c r="E25" s="21" t="s">
        <v>199</v>
      </c>
      <c r="F25" s="6" t="s">
        <v>200</v>
      </c>
      <c r="G25" s="3" t="s">
        <v>74</v>
      </c>
    </row>
    <row r="26" spans="1:11" s="23" customFormat="1" x14ac:dyDescent="0.25">
      <c r="A26" s="28" t="str">
        <f>"Akademikere (43101)"</f>
        <v>Akademikere (43101)</v>
      </c>
      <c r="B26" s="27">
        <v>43101</v>
      </c>
      <c r="C26" s="21" t="s">
        <v>133</v>
      </c>
      <c r="D26" s="21" t="s">
        <v>33</v>
      </c>
      <c r="E26" s="21" t="s">
        <v>67</v>
      </c>
      <c r="F26" t="s">
        <v>130</v>
      </c>
      <c r="G26" s="29" t="s">
        <v>74</v>
      </c>
    </row>
    <row r="27" spans="1:11" ht="30" x14ac:dyDescent="0.25">
      <c r="A27" s="7" t="str">
        <f>"Akademikere (43101)"</f>
        <v>Akademikere (43101)</v>
      </c>
      <c r="B27" s="8">
        <v>43101</v>
      </c>
      <c r="C27" s="4" t="s">
        <v>134</v>
      </c>
      <c r="D27" s="4" t="s">
        <v>31</v>
      </c>
      <c r="E27" s="22" t="s">
        <v>242</v>
      </c>
      <c r="F27" s="6" t="s">
        <v>241</v>
      </c>
      <c r="G27" s="3" t="s">
        <v>46</v>
      </c>
    </row>
    <row r="28" spans="1:11" x14ac:dyDescent="0.25">
      <c r="A28" s="7" t="str">
        <f>"Akademikere (43101)"</f>
        <v>Akademikere (43101)</v>
      </c>
      <c r="B28" s="8">
        <v>43101</v>
      </c>
      <c r="C28" s="4" t="s">
        <v>137</v>
      </c>
      <c r="D28" s="4" t="s">
        <v>34</v>
      </c>
      <c r="E28" s="21" t="s">
        <v>67</v>
      </c>
      <c r="F28" t="s">
        <v>136</v>
      </c>
      <c r="G28" s="3" t="s">
        <v>74</v>
      </c>
    </row>
    <row r="29" spans="1:11" x14ac:dyDescent="0.25">
      <c r="A29" s="7" t="s">
        <v>42</v>
      </c>
      <c r="B29" s="8">
        <v>43101</v>
      </c>
      <c r="C29" s="4" t="s">
        <v>285</v>
      </c>
      <c r="D29" s="4" t="s">
        <v>284</v>
      </c>
      <c r="E29" s="21" t="s">
        <v>294</v>
      </c>
      <c r="F29" s="66" t="s">
        <v>293</v>
      </c>
      <c r="G29" s="3" t="s">
        <v>286</v>
      </c>
    </row>
    <row r="30" spans="1:11" x14ac:dyDescent="0.25">
      <c r="A30" s="50" t="str">
        <f>"Ingeniører og landinspektører (43102)"</f>
        <v>Ingeniører og landinspektører (43102)</v>
      </c>
      <c r="B30" s="51">
        <v>43102</v>
      </c>
      <c r="C30" s="12" t="s">
        <v>135</v>
      </c>
      <c r="D30" s="12" t="s">
        <v>14</v>
      </c>
      <c r="E30" s="31" t="s">
        <v>178</v>
      </c>
      <c r="F30" s="52" t="s">
        <v>179</v>
      </c>
      <c r="G30" s="13" t="s">
        <v>46</v>
      </c>
    </row>
    <row r="31" spans="1:11" x14ac:dyDescent="0.25">
      <c r="A31" s="8" t="s">
        <v>180</v>
      </c>
      <c r="B31" s="8">
        <v>43102</v>
      </c>
      <c r="C31" s="4" t="s">
        <v>47</v>
      </c>
      <c r="D31" s="4" t="s">
        <v>13</v>
      </c>
      <c r="E31" s="21" t="s">
        <v>178</v>
      </c>
      <c r="F31" s="30" t="s">
        <v>179</v>
      </c>
      <c r="G31" s="3" t="s">
        <v>46</v>
      </c>
    </row>
    <row r="32" spans="1:11" x14ac:dyDescent="0.25">
      <c r="A32" s="53" t="str">
        <f>"Ingeniører og landinspektører (43102)"</f>
        <v>Ingeniører og landinspektører (43102)</v>
      </c>
      <c r="B32" s="9">
        <v>43102</v>
      </c>
      <c r="C32" s="54" t="s">
        <v>181</v>
      </c>
      <c r="D32" s="54" t="s">
        <v>13</v>
      </c>
      <c r="E32" s="32" t="s">
        <v>0</v>
      </c>
      <c r="F32" s="54" t="s">
        <v>49</v>
      </c>
      <c r="G32" s="55" t="s">
        <v>46</v>
      </c>
    </row>
    <row r="33" spans="1:7" x14ac:dyDescent="0.25">
      <c r="A33" s="7" t="str">
        <f>"Bibliotekarer, tjenestemænd (43112)"</f>
        <v>Bibliotekarer, tjenestemænd (43112)</v>
      </c>
      <c r="B33" s="8">
        <v>43112</v>
      </c>
      <c r="C33" s="4"/>
      <c r="D33" s="4" t="s">
        <v>7</v>
      </c>
      <c r="E33" t="s">
        <v>80</v>
      </c>
      <c r="F33" s="6" t="s">
        <v>51</v>
      </c>
      <c r="G33" s="3" t="s">
        <v>46</v>
      </c>
    </row>
    <row r="34" spans="1:7" x14ac:dyDescent="0.25">
      <c r="A34" s="50"/>
      <c r="B34" s="51">
        <v>43112</v>
      </c>
      <c r="C34" s="12" t="s">
        <v>190</v>
      </c>
      <c r="D34" s="12" t="s">
        <v>7</v>
      </c>
      <c r="E34" s="21" t="s">
        <v>7</v>
      </c>
      <c r="F34" s="58">
        <v>55623317</v>
      </c>
      <c r="G34" s="13" t="s">
        <v>46</v>
      </c>
    </row>
    <row r="35" spans="1:7" x14ac:dyDescent="0.25">
      <c r="A35" s="7" t="str">
        <f>"Bygningskonstruktører (43201)"</f>
        <v>Bygningskonstruktører (43201)</v>
      </c>
      <c r="B35" s="8">
        <v>43201</v>
      </c>
      <c r="C35" s="4"/>
      <c r="D35" s="4" t="s">
        <v>9</v>
      </c>
      <c r="E35" s="21" t="s">
        <v>63</v>
      </c>
      <c r="F35" s="6" t="s">
        <v>62</v>
      </c>
      <c r="G35" s="3" t="s">
        <v>46</v>
      </c>
    </row>
    <row r="36" spans="1:7" s="23" customFormat="1" x14ac:dyDescent="0.25">
      <c r="A36" s="28" t="str">
        <f>"Tekniske designere m.fl. (43211)"</f>
        <v>Tekniske designere m.fl. (43211)</v>
      </c>
      <c r="B36" s="27">
        <v>43211</v>
      </c>
      <c r="C36" s="21"/>
      <c r="D36" s="21" t="s">
        <v>16</v>
      </c>
      <c r="E36" s="21" t="s">
        <v>68</v>
      </c>
      <c r="F36" s="49" t="s">
        <v>174</v>
      </c>
      <c r="G36" s="29" t="s">
        <v>46</v>
      </c>
    </row>
    <row r="37" spans="1:7" x14ac:dyDescent="0.25">
      <c r="A37" s="7" t="str">
        <f>"Beredskabspersonale (43301)"</f>
        <v>Beredskabspersonale (43301)</v>
      </c>
      <c r="B37" s="8">
        <v>43301</v>
      </c>
      <c r="C37" s="4"/>
      <c r="D37" s="4" t="s">
        <v>6</v>
      </c>
      <c r="E37" t="s">
        <v>75</v>
      </c>
      <c r="F37" s="4" t="s">
        <v>55</v>
      </c>
      <c r="G37" s="3" t="s">
        <v>46</v>
      </c>
    </row>
    <row r="38" spans="1:7" s="23" customFormat="1" x14ac:dyDescent="0.25">
      <c r="A38" s="28" t="str">
        <f>"Beredskabspersonale (43301)"</f>
        <v>Beredskabspersonale (43301)</v>
      </c>
      <c r="B38" s="27">
        <v>43301</v>
      </c>
      <c r="C38" s="21"/>
      <c r="D38" s="21" t="s">
        <v>18</v>
      </c>
      <c r="E38" s="21" t="s">
        <v>69</v>
      </c>
      <c r="F38" s="6" t="s">
        <v>60</v>
      </c>
      <c r="G38" s="29" t="s">
        <v>46</v>
      </c>
    </row>
    <row r="39" spans="1:7" x14ac:dyDescent="0.25">
      <c r="A39" s="7" t="str">
        <f>"Beredskabspersonale i chef/lederst (43303)"</f>
        <v>Beredskabspersonale i chef/lederst (43303)</v>
      </c>
      <c r="B39" s="8">
        <v>43303</v>
      </c>
      <c r="C39" s="4"/>
      <c r="D39" s="4" t="s">
        <v>6</v>
      </c>
      <c r="E39" t="s">
        <v>0</v>
      </c>
      <c r="F39" s="4" t="s">
        <v>55</v>
      </c>
      <c r="G39" s="3" t="s">
        <v>46</v>
      </c>
    </row>
    <row r="40" spans="1:7" x14ac:dyDescent="0.25">
      <c r="A40" s="7" t="str">
        <f>"Beredskabspersonale i chef/lederst (43303)"</f>
        <v>Beredskabspersonale i chef/lederst (43303)</v>
      </c>
      <c r="B40" s="8">
        <v>43303</v>
      </c>
      <c r="C40" s="4"/>
      <c r="D40" s="4" t="s">
        <v>13</v>
      </c>
      <c r="E40" s="21" t="s">
        <v>0</v>
      </c>
      <c r="F40" s="48" t="s">
        <v>49</v>
      </c>
      <c r="G40" s="3" t="s">
        <v>46</v>
      </c>
    </row>
    <row r="41" spans="1:7" s="23" customFormat="1" x14ac:dyDescent="0.25">
      <c r="A41" s="28" t="s">
        <v>138</v>
      </c>
      <c r="B41" s="27">
        <v>43303</v>
      </c>
      <c r="C41" s="21"/>
      <c r="D41" s="21" t="s">
        <v>8</v>
      </c>
      <c r="E41" s="21" t="s">
        <v>68</v>
      </c>
      <c r="F41" s="4" t="s">
        <v>174</v>
      </c>
      <c r="G41" s="29" t="s">
        <v>46</v>
      </c>
    </row>
    <row r="42" spans="1:7" x14ac:dyDescent="0.25">
      <c r="A42" s="7" t="str">
        <f>"Beredskabspersonale chef/leder, tj (43304)"</f>
        <v>Beredskabspersonale chef/leder, tj (43304)</v>
      </c>
      <c r="B42" s="8">
        <v>43304</v>
      </c>
      <c r="C42" s="4"/>
      <c r="D42" s="4" t="s">
        <v>6</v>
      </c>
      <c r="E42" t="s">
        <v>0</v>
      </c>
      <c r="F42" s="4" t="s">
        <v>55</v>
      </c>
      <c r="G42" s="3" t="s">
        <v>46</v>
      </c>
    </row>
    <row r="43" spans="1:7" x14ac:dyDescent="0.25">
      <c r="A43" s="7" t="str">
        <f>"Beredskabspersonale chef/leder, tj (43304)"</f>
        <v>Beredskabspersonale chef/leder, tj (43304)</v>
      </c>
      <c r="B43" s="8">
        <v>43304</v>
      </c>
      <c r="C43" s="4"/>
      <c r="D43" s="4" t="s">
        <v>13</v>
      </c>
      <c r="E43" s="21" t="s">
        <v>0</v>
      </c>
      <c r="F43" s="48" t="s">
        <v>49</v>
      </c>
      <c r="G43" s="3" t="s">
        <v>46</v>
      </c>
    </row>
    <row r="44" spans="1:7" s="23" customFormat="1" x14ac:dyDescent="0.25">
      <c r="A44" s="28" t="str">
        <f>"Beredskabspersonale chef/leder, tj (43304)"</f>
        <v>Beredskabspersonale chef/leder, tj (43304)</v>
      </c>
      <c r="B44" s="27">
        <v>43304</v>
      </c>
      <c r="C44" s="21"/>
      <c r="D44" s="21" t="s">
        <v>8</v>
      </c>
      <c r="E44" s="21" t="s">
        <v>68</v>
      </c>
      <c r="F44" s="21" t="s">
        <v>174</v>
      </c>
      <c r="G44" s="29" t="s">
        <v>46</v>
      </c>
    </row>
    <row r="45" spans="1:7" s="23" customFormat="1" x14ac:dyDescent="0.25">
      <c r="A45" s="28" t="str">
        <f>"Journalist (43401)"</f>
        <v>Journalist (43401)</v>
      </c>
      <c r="B45" s="27">
        <v>43401</v>
      </c>
      <c r="C45" s="21"/>
      <c r="D45" s="21" t="s">
        <v>15</v>
      </c>
      <c r="E45" s="21" t="s">
        <v>81</v>
      </c>
      <c r="F45" s="6" t="s">
        <v>173</v>
      </c>
      <c r="G45" s="29" t="s">
        <v>46</v>
      </c>
    </row>
    <row r="46" spans="1:7" s="23" customFormat="1" x14ac:dyDescent="0.25">
      <c r="A46" s="28" t="str">
        <f>"Specialarbejdere (44001)"</f>
        <v>Specialarbejdere (44001)</v>
      </c>
      <c r="B46" s="27">
        <v>44001</v>
      </c>
      <c r="C46" s="21" t="s">
        <v>139</v>
      </c>
      <c r="D46" s="21" t="s">
        <v>12</v>
      </c>
      <c r="E46" s="21" t="s">
        <v>205</v>
      </c>
      <c r="F46" s="6" t="s">
        <v>246</v>
      </c>
      <c r="G46" s="29" t="s">
        <v>46</v>
      </c>
    </row>
    <row r="47" spans="1:7" x14ac:dyDescent="0.25">
      <c r="A47" s="7" t="str">
        <f>"Håndværkere (44011)"</f>
        <v>Håndværkere (44011)</v>
      </c>
      <c r="B47" s="8">
        <v>44011</v>
      </c>
      <c r="C47" s="26"/>
      <c r="D47" s="4" t="s">
        <v>4</v>
      </c>
      <c r="E47" t="s">
        <v>0</v>
      </c>
      <c r="F47" s="5" t="s">
        <v>50</v>
      </c>
      <c r="G47" s="16" t="s">
        <v>46</v>
      </c>
    </row>
    <row r="48" spans="1:7" ht="30" x14ac:dyDescent="0.25">
      <c r="A48" s="7" t="str">
        <f>"Håndværkere (44011)"</f>
        <v>Håndværkere (44011)</v>
      </c>
      <c r="B48" s="8">
        <v>44011</v>
      </c>
      <c r="C48" s="4"/>
      <c r="D48" s="4" t="s">
        <v>5</v>
      </c>
      <c r="E48" s="22" t="s">
        <v>247</v>
      </c>
      <c r="F48" s="5" t="s">
        <v>52</v>
      </c>
      <c r="G48" s="16" t="s">
        <v>46</v>
      </c>
    </row>
    <row r="49" spans="1:7" s="23" customFormat="1" x14ac:dyDescent="0.25">
      <c r="A49" s="28" t="str">
        <f>"Håndværkere (44011)"</f>
        <v>Håndværkere (44011)</v>
      </c>
      <c r="B49" s="27">
        <v>44011</v>
      </c>
      <c r="C49" s="21"/>
      <c r="D49" s="21" t="s">
        <v>12</v>
      </c>
      <c r="E49" s="21" t="s">
        <v>205</v>
      </c>
      <c r="F49" s="6" t="s">
        <v>246</v>
      </c>
      <c r="G49" s="29" t="s">
        <v>46</v>
      </c>
    </row>
    <row r="50" spans="1:7" x14ac:dyDescent="0.25">
      <c r="A50" s="7" t="str">
        <f>"Assistenter, mestre, driftl. m.fl. (44021)"</f>
        <v>Assistenter, mestre, driftl. m.fl. (44021)</v>
      </c>
      <c r="B50" s="8">
        <v>44021</v>
      </c>
      <c r="C50" s="5"/>
      <c r="D50" s="5" t="s">
        <v>4</v>
      </c>
      <c r="E50" t="s">
        <v>0</v>
      </c>
      <c r="F50" s="5" t="s">
        <v>50</v>
      </c>
      <c r="G50" s="16" t="s">
        <v>46</v>
      </c>
    </row>
    <row r="51" spans="1:7" x14ac:dyDescent="0.25">
      <c r="A51" s="7" t="str">
        <f>"Assistenter, mestre, driftl. m.fl. (44021)"</f>
        <v>Assistenter, mestre, driftl. m.fl. (44021)</v>
      </c>
      <c r="B51" s="8">
        <v>44021</v>
      </c>
      <c r="C51" s="5"/>
      <c r="D51" s="5" t="s">
        <v>3</v>
      </c>
      <c r="E51" s="22" t="s">
        <v>67</v>
      </c>
      <c r="F51" t="s">
        <v>140</v>
      </c>
      <c r="G51" s="16" t="s">
        <v>74</v>
      </c>
    </row>
    <row r="52" spans="1:7" ht="30" x14ac:dyDescent="0.25">
      <c r="A52" s="7" t="str">
        <f>"Assistenter, mestre, driftl. m.fl. (44021)"</f>
        <v>Assistenter, mestre, driftl. m.fl. (44021)</v>
      </c>
      <c r="B52" s="8">
        <v>44021</v>
      </c>
      <c r="C52" s="5"/>
      <c r="D52" s="5" t="s">
        <v>5</v>
      </c>
      <c r="E52" s="22" t="s">
        <v>247</v>
      </c>
      <c r="F52" s="5" t="s">
        <v>52</v>
      </c>
      <c r="G52" s="16" t="s">
        <v>46</v>
      </c>
    </row>
    <row r="53" spans="1:7" x14ac:dyDescent="0.25">
      <c r="A53" s="7" t="str">
        <f>"Assistenter, mestre, driftl. m.fl. (44021)"</f>
        <v>Assistenter, mestre, driftl. m.fl. (44021)</v>
      </c>
      <c r="B53" s="8">
        <v>44021</v>
      </c>
      <c r="C53" s="5"/>
      <c r="D53" s="5" t="s">
        <v>2</v>
      </c>
      <c r="E53" s="22" t="s">
        <v>75</v>
      </c>
      <c r="F53" s="56" t="s">
        <v>182</v>
      </c>
      <c r="G53" s="16" t="s">
        <v>46</v>
      </c>
    </row>
    <row r="54" spans="1:7" s="23" customFormat="1" x14ac:dyDescent="0.25">
      <c r="A54" s="28" t="str">
        <f>"Assistenter, mestre, driftl. m.fl. (44021)"</f>
        <v>Assistenter, mestre, driftl. m.fl. (44021)</v>
      </c>
      <c r="B54" s="27">
        <v>44021</v>
      </c>
      <c r="C54" s="22"/>
      <c r="D54" s="22" t="s">
        <v>8</v>
      </c>
      <c r="E54" s="21" t="s">
        <v>68</v>
      </c>
      <c r="F54" s="21" t="s">
        <v>174</v>
      </c>
      <c r="G54" s="29" t="s">
        <v>46</v>
      </c>
    </row>
    <row r="55" spans="1:7" x14ac:dyDescent="0.25">
      <c r="A55" s="7" t="str">
        <f>"Arbejdsformænd, vejformænd, m.fl. (44031)"</f>
        <v>Arbejdsformænd, vejformænd, m.fl. (44031)</v>
      </c>
      <c r="B55" s="8">
        <v>44031</v>
      </c>
      <c r="C55" s="4"/>
      <c r="D55" s="4" t="s">
        <v>3</v>
      </c>
      <c r="E55" s="21" t="s">
        <v>67</v>
      </c>
      <c r="F55" t="s">
        <v>140</v>
      </c>
      <c r="G55" s="3" t="s">
        <v>74</v>
      </c>
    </row>
    <row r="56" spans="1:7" s="23" customFormat="1" x14ac:dyDescent="0.25">
      <c r="A56" s="28" t="str">
        <f>"Arbejdsformænd, vejformænd, m.fl. (44031)"</f>
        <v>Arbejdsformænd, vejformænd, m.fl. (44031)</v>
      </c>
      <c r="B56" s="27">
        <v>44031</v>
      </c>
      <c r="C56" s="31"/>
      <c r="D56" s="21" t="s">
        <v>18</v>
      </c>
      <c r="E56" s="21" t="s">
        <v>69</v>
      </c>
      <c r="F56" s="6" t="s">
        <v>60</v>
      </c>
      <c r="G56" s="29" t="s">
        <v>46</v>
      </c>
    </row>
    <row r="57" spans="1:7" s="23" customFormat="1" ht="14.25" customHeight="1" x14ac:dyDescent="0.25">
      <c r="A57" s="28" t="str">
        <f>"Forhandlingskartellets Fællesovere (44041)"</f>
        <v>Forhandlingskartellets Fællesovere (44041)</v>
      </c>
      <c r="B57" s="33">
        <v>44041</v>
      </c>
      <c r="C57" s="31" t="s">
        <v>141</v>
      </c>
      <c r="D57" s="34" t="s">
        <v>11</v>
      </c>
      <c r="E57" s="21" t="s">
        <v>67</v>
      </c>
      <c r="F57" s="48" t="s">
        <v>143</v>
      </c>
      <c r="G57" s="29" t="s">
        <v>74</v>
      </c>
    </row>
    <row r="58" spans="1:7" s="23" customFormat="1" x14ac:dyDescent="0.25">
      <c r="A58" s="28" t="str">
        <f>"Forhandlingskartellets Fællesovere (44041)"</f>
        <v>Forhandlingskartellets Fællesovere (44041)</v>
      </c>
      <c r="B58" s="33">
        <v>44041</v>
      </c>
      <c r="C58" s="32" t="s">
        <v>142</v>
      </c>
      <c r="D58" s="34" t="s">
        <v>10</v>
      </c>
      <c r="E58" s="21" t="s">
        <v>67</v>
      </c>
      <c r="F58" s="48" t="s">
        <v>144</v>
      </c>
      <c r="G58" s="29" t="s">
        <v>74</v>
      </c>
    </row>
    <row r="59" spans="1:7" s="23" customFormat="1" x14ac:dyDescent="0.25">
      <c r="A59" s="28" t="str">
        <f>"Teknisk service (44101)"</f>
        <v>Teknisk service (44101)</v>
      </c>
      <c r="B59" s="27">
        <v>44101</v>
      </c>
      <c r="C59" s="32"/>
      <c r="D59" s="21" t="s">
        <v>12</v>
      </c>
      <c r="E59" s="21" t="s">
        <v>277</v>
      </c>
      <c r="F59" s="6" t="s">
        <v>278</v>
      </c>
      <c r="G59" s="29" t="s">
        <v>46</v>
      </c>
    </row>
    <row r="60" spans="1:7" x14ac:dyDescent="0.25">
      <c r="A60" s="7" t="str">
        <f>"Teknisk service (44101)"</f>
        <v>Teknisk service (44101)</v>
      </c>
      <c r="B60" s="8">
        <v>44101</v>
      </c>
      <c r="C60" s="4" t="s">
        <v>70</v>
      </c>
      <c r="D60" s="4" t="s">
        <v>18</v>
      </c>
      <c r="E60" s="21" t="s">
        <v>291</v>
      </c>
      <c r="F60" s="66" t="s">
        <v>292</v>
      </c>
      <c r="G60" s="3" t="s">
        <v>46</v>
      </c>
    </row>
    <row r="61" spans="1:7" s="23" customFormat="1" x14ac:dyDescent="0.25">
      <c r="A61" s="28" t="str">
        <f>"Teknisk service (44101)"</f>
        <v>Teknisk service (44101)</v>
      </c>
      <c r="B61" s="27">
        <v>44102</v>
      </c>
      <c r="C61" s="21" t="s">
        <v>145</v>
      </c>
      <c r="D61" s="21" t="s">
        <v>18</v>
      </c>
      <c r="E61" s="21" t="s">
        <v>69</v>
      </c>
      <c r="F61" s="6" t="s">
        <v>60</v>
      </c>
      <c r="G61" s="29" t="s">
        <v>46</v>
      </c>
    </row>
    <row r="62" spans="1:7" s="23" customFormat="1" x14ac:dyDescent="0.25">
      <c r="A62" s="28" t="str">
        <f>"Rengøringsassistenter dagområdet ( (44121)"</f>
        <v>Rengøringsassistenter dagområdet ( (44121)</v>
      </c>
      <c r="B62" s="27">
        <v>44121</v>
      </c>
      <c r="C62" s="21"/>
      <c r="D62" s="21" t="s">
        <v>12</v>
      </c>
      <c r="E62" s="21" t="s">
        <v>205</v>
      </c>
      <c r="F62" s="6" t="s">
        <v>246</v>
      </c>
      <c r="G62" s="29" t="s">
        <v>46</v>
      </c>
    </row>
    <row r="63" spans="1:7" s="23" customFormat="1" x14ac:dyDescent="0.25">
      <c r="A63" s="28" t="str">
        <f>"Ikke faglærte lønarbejdere, reng./ (44141)"</f>
        <v>Ikke faglærte lønarbejdere, reng./ (44141)</v>
      </c>
      <c r="B63" s="27">
        <v>44141</v>
      </c>
      <c r="C63" s="21"/>
      <c r="D63" s="21" t="s">
        <v>12</v>
      </c>
      <c r="E63" s="21" t="s">
        <v>205</v>
      </c>
      <c r="F63" s="6" t="s">
        <v>246</v>
      </c>
      <c r="G63" s="29" t="s">
        <v>46</v>
      </c>
    </row>
    <row r="64" spans="1:7" s="23" customFormat="1" x14ac:dyDescent="0.25">
      <c r="A64" s="28" t="str">
        <f>"Ikke faglærte lønarbejdere, reng./ (44141)"</f>
        <v>Ikke faglærte lønarbejdere, reng./ (44141)</v>
      </c>
      <c r="B64" s="27">
        <v>44141</v>
      </c>
      <c r="C64" s="21"/>
      <c r="D64" s="21" t="s">
        <v>18</v>
      </c>
      <c r="E64" s="21" t="s">
        <v>69</v>
      </c>
      <c r="F64" s="6" t="s">
        <v>60</v>
      </c>
      <c r="G64" s="29" t="s">
        <v>46</v>
      </c>
    </row>
    <row r="65" spans="1:7" s="23" customFormat="1" x14ac:dyDescent="0.25">
      <c r="A65" s="28" t="str">
        <f>"Kantine-/rengøringsleder/-chefer (44151)"</f>
        <v>Kantine-/rengøringsleder/-chefer (44151)</v>
      </c>
      <c r="B65" s="27">
        <v>44151</v>
      </c>
      <c r="C65" s="21"/>
      <c r="D65" s="21" t="s">
        <v>18</v>
      </c>
      <c r="E65" s="21" t="s">
        <v>69</v>
      </c>
      <c r="F65" s="6" t="s">
        <v>60</v>
      </c>
      <c r="G65" s="29" t="s">
        <v>46</v>
      </c>
    </row>
    <row r="66" spans="1:7" s="23" customFormat="1" x14ac:dyDescent="0.25">
      <c r="A66" s="28" t="str">
        <f>"Erhvervsudd. serviceass. døgnområd (44171)"</f>
        <v>Erhvervsudd. serviceass. døgnområd (44171)</v>
      </c>
      <c r="B66" s="27">
        <v>44171</v>
      </c>
      <c r="C66" s="21"/>
      <c r="D66" s="21" t="s">
        <v>12</v>
      </c>
      <c r="E66" s="21" t="s">
        <v>205</v>
      </c>
      <c r="F66" s="6" t="s">
        <v>246</v>
      </c>
      <c r="G66" s="29" t="s">
        <v>46</v>
      </c>
    </row>
    <row r="67" spans="1:7" s="23" customFormat="1" x14ac:dyDescent="0.25">
      <c r="A67" s="28" t="str">
        <f>"Erhvervsudd. serviceass. døgnområd (44171)"</f>
        <v>Erhvervsudd. serviceass. døgnområd (44171)</v>
      </c>
      <c r="B67" s="27">
        <v>44171</v>
      </c>
      <c r="C67" s="21"/>
      <c r="D67" s="21" t="s">
        <v>18</v>
      </c>
      <c r="E67" s="21" t="s">
        <v>69</v>
      </c>
      <c r="F67" s="6" t="s">
        <v>60</v>
      </c>
      <c r="G67" s="29" t="s">
        <v>46</v>
      </c>
    </row>
    <row r="68" spans="1:7" s="23" customFormat="1" x14ac:dyDescent="0.25">
      <c r="A68" s="28" t="str">
        <f>"Ikke faglærte lønarbejdere, reng./ (44192)"</f>
        <v>Ikke faglærte lønarbejdere, reng./ (44192)</v>
      </c>
      <c r="B68" s="27">
        <v>44192</v>
      </c>
      <c r="C68" s="21"/>
      <c r="D68" s="21" t="s">
        <v>18</v>
      </c>
      <c r="E68" s="21" t="s">
        <v>69</v>
      </c>
      <c r="F68" s="6" t="s">
        <v>60</v>
      </c>
      <c r="G68" s="29" t="s">
        <v>46</v>
      </c>
    </row>
    <row r="69" spans="1:7" s="23" customFormat="1" x14ac:dyDescent="0.25">
      <c r="A69" s="28" t="str">
        <f>"Maritimt personale (44201)"</f>
        <v>Maritimt personale (44201)</v>
      </c>
      <c r="B69" s="27">
        <v>44201</v>
      </c>
      <c r="C69" s="21"/>
      <c r="D69" s="21" t="s">
        <v>18</v>
      </c>
      <c r="E69" s="21" t="s">
        <v>69</v>
      </c>
      <c r="F69" s="6" t="s">
        <v>60</v>
      </c>
      <c r="G69" s="29" t="s">
        <v>46</v>
      </c>
    </row>
    <row r="70" spans="1:7" s="23" customFormat="1" x14ac:dyDescent="0.25">
      <c r="A70" s="28" t="str">
        <f>"Maritimt personale, tjm. (44202)"</f>
        <v>Maritimt personale, tjm. (44202)</v>
      </c>
      <c r="B70" s="27">
        <v>44202</v>
      </c>
      <c r="C70" s="21"/>
      <c r="D70" s="21" t="s">
        <v>18</v>
      </c>
      <c r="E70" s="21" t="s">
        <v>69</v>
      </c>
      <c r="F70" s="6" t="s">
        <v>60</v>
      </c>
      <c r="G70" s="29" t="s">
        <v>46</v>
      </c>
    </row>
    <row r="71" spans="1:7" ht="30" x14ac:dyDescent="0.25">
      <c r="A71" s="7" t="str">
        <f>"Ledende værkstedspersonale mv. (44401)"</f>
        <v>Ledende værkstedspersonale mv. (44401)</v>
      </c>
      <c r="B71" s="8">
        <v>44401</v>
      </c>
      <c r="C71" s="4"/>
      <c r="D71" s="4" t="s">
        <v>5</v>
      </c>
      <c r="E71" s="22" t="s">
        <v>247</v>
      </c>
      <c r="F71" s="5" t="s">
        <v>52</v>
      </c>
      <c r="G71" s="16" t="s">
        <v>46</v>
      </c>
    </row>
    <row r="72" spans="1:7" s="23" customFormat="1" x14ac:dyDescent="0.25">
      <c r="A72" s="28" t="str">
        <f>"Ledende værkstedspersonale mv. (44401)"</f>
        <v>Ledende værkstedspersonale mv. (44401)</v>
      </c>
      <c r="B72" s="27">
        <v>44401</v>
      </c>
      <c r="C72" s="21"/>
      <c r="D72" s="21" t="s">
        <v>18</v>
      </c>
      <c r="E72" s="21" t="s">
        <v>69</v>
      </c>
      <c r="F72" s="6" t="s">
        <v>60</v>
      </c>
      <c r="G72" s="29" t="s">
        <v>46</v>
      </c>
    </row>
    <row r="73" spans="1:7" x14ac:dyDescent="0.25">
      <c r="A73" s="7" t="str">
        <f>"Ledende værkstedspersonale mv. (44401)"</f>
        <v>Ledende værkstedspersonale mv. (44401)</v>
      </c>
      <c r="B73" s="8">
        <v>44401</v>
      </c>
      <c r="C73" s="4"/>
      <c r="D73" s="4" t="s">
        <v>2</v>
      </c>
      <c r="E73" s="21" t="s">
        <v>75</v>
      </c>
      <c r="F73" s="6" t="s">
        <v>182</v>
      </c>
      <c r="G73" s="3" t="s">
        <v>46</v>
      </c>
    </row>
    <row r="74" spans="1:7" x14ac:dyDescent="0.25">
      <c r="A74" s="7" t="str">
        <f>"Ledende værkstedspersonale mv. (44401)"</f>
        <v>Ledende værkstedspersonale mv. (44401)</v>
      </c>
      <c r="B74" s="8">
        <v>44401</v>
      </c>
      <c r="C74" s="4" t="s">
        <v>147</v>
      </c>
      <c r="D74" s="4" t="s">
        <v>36</v>
      </c>
      <c r="E74" s="21" t="s">
        <v>87</v>
      </c>
      <c r="F74" s="6" t="s">
        <v>88</v>
      </c>
      <c r="G74" s="3" t="s">
        <v>46</v>
      </c>
    </row>
    <row r="75" spans="1:7" x14ac:dyDescent="0.25">
      <c r="A75" s="7" t="str">
        <f t="shared" ref="A75:A87" si="1">"Ledende værkstedspersonale mv. (44401)"</f>
        <v>Ledende værkstedspersonale mv. (44401)</v>
      </c>
      <c r="B75" s="8">
        <v>44401</v>
      </c>
      <c r="C75" s="4" t="s">
        <v>146</v>
      </c>
      <c r="D75" s="4" t="s">
        <v>120</v>
      </c>
      <c r="E75" s="21" t="s">
        <v>90</v>
      </c>
      <c r="F75" s="6" t="s">
        <v>91</v>
      </c>
      <c r="G75" s="3" t="s">
        <v>46</v>
      </c>
    </row>
    <row r="76" spans="1:7" x14ac:dyDescent="0.25">
      <c r="A76" s="7" t="str">
        <f t="shared" si="1"/>
        <v>Ledende værkstedspersonale mv. (44401)</v>
      </c>
      <c r="B76" s="8">
        <v>44401</v>
      </c>
      <c r="C76" s="4" t="s">
        <v>92</v>
      </c>
      <c r="D76" s="4" t="s">
        <v>121</v>
      </c>
      <c r="E76" s="21" t="s">
        <v>251</v>
      </c>
      <c r="F76" s="6" t="s">
        <v>250</v>
      </c>
      <c r="G76" s="3" t="s">
        <v>46</v>
      </c>
    </row>
    <row r="77" spans="1:7" x14ac:dyDescent="0.25">
      <c r="A77" s="7" t="str">
        <f t="shared" si="1"/>
        <v>Ledende værkstedspersonale mv. (44401)</v>
      </c>
      <c r="B77" s="8">
        <v>44401</v>
      </c>
      <c r="C77" s="4" t="s">
        <v>126</v>
      </c>
      <c r="D77" s="4" t="s">
        <v>121</v>
      </c>
      <c r="E77" t="s">
        <v>94</v>
      </c>
      <c r="F77" s="6" t="s">
        <v>93</v>
      </c>
      <c r="G77" s="3" t="s">
        <v>46</v>
      </c>
    </row>
    <row r="78" spans="1:7" x14ac:dyDescent="0.25">
      <c r="A78" s="7" t="str">
        <f t="shared" si="1"/>
        <v>Ledende værkstedspersonale mv. (44401)</v>
      </c>
      <c r="B78" s="8">
        <v>44401</v>
      </c>
      <c r="C78" s="4" t="s">
        <v>95</v>
      </c>
      <c r="D78" s="4" t="s">
        <v>121</v>
      </c>
      <c r="E78" s="21" t="s">
        <v>129</v>
      </c>
      <c r="F78" s="6" t="s">
        <v>96</v>
      </c>
      <c r="G78" s="3" t="s">
        <v>46</v>
      </c>
    </row>
    <row r="79" spans="1:7" x14ac:dyDescent="0.25">
      <c r="A79" s="7" t="str">
        <f t="shared" si="1"/>
        <v>Ledende værkstedspersonale mv. (44401)</v>
      </c>
      <c r="B79" s="8">
        <v>44401</v>
      </c>
      <c r="C79" s="4" t="s">
        <v>97</v>
      </c>
      <c r="D79" s="4" t="s">
        <v>121</v>
      </c>
      <c r="E79" s="21" t="s">
        <v>98</v>
      </c>
      <c r="F79" s="6" t="s">
        <v>99</v>
      </c>
      <c r="G79" s="3" t="s">
        <v>46</v>
      </c>
    </row>
    <row r="80" spans="1:7" s="23" customFormat="1" x14ac:dyDescent="0.25">
      <c r="A80" s="28" t="str">
        <f t="shared" si="1"/>
        <v>Ledende værkstedspersonale mv. (44401)</v>
      </c>
      <c r="B80" s="27">
        <v>44401</v>
      </c>
      <c r="C80" s="21" t="s">
        <v>100</v>
      </c>
      <c r="D80" s="21" t="s">
        <v>121</v>
      </c>
      <c r="E80" s="21" t="s">
        <v>101</v>
      </c>
      <c r="F80" s="6" t="s">
        <v>102</v>
      </c>
      <c r="G80" s="29" t="s">
        <v>46</v>
      </c>
    </row>
    <row r="81" spans="1:7" x14ac:dyDescent="0.25">
      <c r="A81" s="7" t="str">
        <f t="shared" si="1"/>
        <v>Ledende værkstedspersonale mv. (44401)</v>
      </c>
      <c r="B81" s="8">
        <v>44401</v>
      </c>
      <c r="C81" s="4" t="s">
        <v>103</v>
      </c>
      <c r="D81" s="4" t="s">
        <v>121</v>
      </c>
      <c r="E81" s="21" t="s">
        <v>104</v>
      </c>
      <c r="F81" s="6" t="s">
        <v>105</v>
      </c>
      <c r="G81" s="3" t="s">
        <v>46</v>
      </c>
    </row>
    <row r="82" spans="1:7" s="23" customFormat="1" x14ac:dyDescent="0.25">
      <c r="A82" s="28" t="str">
        <f t="shared" si="1"/>
        <v>Ledende værkstedspersonale mv. (44401)</v>
      </c>
      <c r="B82" s="27">
        <v>44401</v>
      </c>
      <c r="C82" s="21" t="s">
        <v>100</v>
      </c>
      <c r="D82" s="21" t="s">
        <v>121</v>
      </c>
      <c r="E82" s="21" t="s">
        <v>106</v>
      </c>
      <c r="F82" s="6" t="s">
        <v>107</v>
      </c>
      <c r="G82" s="29" t="s">
        <v>46</v>
      </c>
    </row>
    <row r="83" spans="1:7" s="23" customFormat="1" x14ac:dyDescent="0.25">
      <c r="A83" s="28" t="str">
        <f t="shared" si="1"/>
        <v>Ledende værkstedspersonale mv. (44401)</v>
      </c>
      <c r="B83" s="27">
        <v>44401</v>
      </c>
      <c r="C83" s="21" t="s">
        <v>108</v>
      </c>
      <c r="D83" s="21" t="s">
        <v>121</v>
      </c>
      <c r="E83" s="21" t="s">
        <v>109</v>
      </c>
      <c r="F83" s="6" t="s">
        <v>183</v>
      </c>
      <c r="G83" s="29" t="s">
        <v>46</v>
      </c>
    </row>
    <row r="84" spans="1:7" x14ac:dyDescent="0.25">
      <c r="A84" s="7" t="str">
        <f t="shared" si="1"/>
        <v>Ledende værkstedspersonale mv. (44401)</v>
      </c>
      <c r="B84" s="8">
        <v>44401</v>
      </c>
      <c r="C84" s="4" t="s">
        <v>110</v>
      </c>
      <c r="D84" s="4" t="s">
        <v>121</v>
      </c>
      <c r="E84" s="21" t="s">
        <v>111</v>
      </c>
      <c r="F84" s="6" t="s">
        <v>112</v>
      </c>
      <c r="G84" s="3" t="s">
        <v>46</v>
      </c>
    </row>
    <row r="85" spans="1:7" x14ac:dyDescent="0.25">
      <c r="A85" s="7" t="str">
        <f t="shared" si="1"/>
        <v>Ledende værkstedspersonale mv. (44401)</v>
      </c>
      <c r="B85" s="8">
        <v>44401</v>
      </c>
      <c r="C85" s="4" t="s">
        <v>113</v>
      </c>
      <c r="D85" s="4" t="s">
        <v>121</v>
      </c>
      <c r="E85" s="21" t="s">
        <v>114</v>
      </c>
      <c r="F85" s="6" t="s">
        <v>115</v>
      </c>
      <c r="G85" s="3" t="s">
        <v>46</v>
      </c>
    </row>
    <row r="86" spans="1:7" x14ac:dyDescent="0.25">
      <c r="A86" s="7" t="str">
        <f t="shared" si="1"/>
        <v>Ledende værkstedspersonale mv. (44401)</v>
      </c>
      <c r="B86" s="8">
        <v>44401</v>
      </c>
      <c r="C86" s="4" t="s">
        <v>116</v>
      </c>
      <c r="D86" s="4" t="s">
        <v>121</v>
      </c>
      <c r="E86" s="21" t="s">
        <v>117</v>
      </c>
      <c r="F86" s="6" t="s">
        <v>118</v>
      </c>
      <c r="G86" s="3" t="s">
        <v>46</v>
      </c>
    </row>
    <row r="87" spans="1:7" x14ac:dyDescent="0.25">
      <c r="A87" s="7" t="str">
        <f t="shared" si="1"/>
        <v>Ledende værkstedspersonale mv. (44401)</v>
      </c>
      <c r="B87" s="8">
        <v>44401</v>
      </c>
      <c r="C87" s="4" t="s">
        <v>119</v>
      </c>
      <c r="D87" s="4" t="s">
        <v>121</v>
      </c>
      <c r="E87" s="21" t="s">
        <v>90</v>
      </c>
      <c r="F87" s="6" t="s">
        <v>91</v>
      </c>
      <c r="G87" s="3" t="s">
        <v>46</v>
      </c>
    </row>
    <row r="88" spans="1:7" s="23" customFormat="1" x14ac:dyDescent="0.25">
      <c r="A88" s="70" t="str">
        <f>"Lærere m.fl. folkeskolen/spec.uv. (45001)"</f>
        <v>Lærere m.fl. folkeskolen/spec.uv. (45001)</v>
      </c>
      <c r="B88" s="71">
        <v>45001</v>
      </c>
      <c r="C88" s="72"/>
      <c r="D88" s="72" t="s">
        <v>148</v>
      </c>
      <c r="E88" s="72" t="s">
        <v>299</v>
      </c>
      <c r="F88" s="73" t="s">
        <v>300</v>
      </c>
      <c r="G88" s="29" t="s">
        <v>46</v>
      </c>
    </row>
    <row r="89" spans="1:7" s="23" customFormat="1" x14ac:dyDescent="0.25">
      <c r="A89" s="70" t="str">
        <f>"Tjm. lærere m.fl. folkeskolen/spec (45002)"</f>
        <v>Tjm. lærere m.fl. folkeskolen/spec (45002)</v>
      </c>
      <c r="B89" s="71">
        <v>45002</v>
      </c>
      <c r="C89" s="72"/>
      <c r="D89" s="72" t="s">
        <v>148</v>
      </c>
      <c r="E89" s="72" t="s">
        <v>299</v>
      </c>
      <c r="F89" s="73" t="s">
        <v>300</v>
      </c>
      <c r="G89" s="29" t="s">
        <v>46</v>
      </c>
    </row>
    <row r="90" spans="1:7" s="23" customFormat="1" x14ac:dyDescent="0.25">
      <c r="A90" s="70" t="str">
        <f>"Lærere mfl. i ungdomsskolen (45062)"</f>
        <v>Lærere mfl. i ungdomsskolen (45062)</v>
      </c>
      <c r="B90" s="71">
        <v>45062</v>
      </c>
      <c r="C90" s="72"/>
      <c r="D90" s="72" t="s">
        <v>148</v>
      </c>
      <c r="E90" s="72" t="s">
        <v>289</v>
      </c>
      <c r="F90" s="73" t="s">
        <v>290</v>
      </c>
      <c r="G90" s="29" t="s">
        <v>46</v>
      </c>
    </row>
    <row r="91" spans="1:7" s="23" customFormat="1" x14ac:dyDescent="0.25">
      <c r="A91" s="70" t="str">
        <f>"Ledere i ungdomsskolen KL/LU (45065)"</f>
        <v>Ledere i ungdomsskolen KL/LU (45065)</v>
      </c>
      <c r="B91" s="71">
        <v>45065</v>
      </c>
      <c r="C91" s="72"/>
      <c r="D91" s="72" t="s">
        <v>24</v>
      </c>
      <c r="E91" s="72" t="s">
        <v>86</v>
      </c>
      <c r="F91" s="74" t="s">
        <v>176</v>
      </c>
      <c r="G91" s="29" t="s">
        <v>46</v>
      </c>
    </row>
    <row r="92" spans="1:7" s="23" customFormat="1" x14ac:dyDescent="0.25">
      <c r="A92" s="70" t="str">
        <f>"Ledere i ungdomsskolen KL/LU, tjm. (45066)"</f>
        <v>Ledere i ungdomsskolen KL/LU, tjm. (45066)</v>
      </c>
      <c r="B92" s="71">
        <v>45066</v>
      </c>
      <c r="C92" s="72"/>
      <c r="D92" s="72" t="s">
        <v>24</v>
      </c>
      <c r="E92" s="72" t="s">
        <v>86</v>
      </c>
      <c r="F92" s="74" t="s">
        <v>176</v>
      </c>
      <c r="G92" s="29" t="s">
        <v>46</v>
      </c>
    </row>
    <row r="93" spans="1:7" x14ac:dyDescent="0.25">
      <c r="A93" s="75" t="str">
        <f>"Lærere m.fl. ved sprogcentre (45072)"</f>
        <v>Lærere m.fl. ved sprogcentre (45072)</v>
      </c>
      <c r="B93" s="76">
        <v>45072</v>
      </c>
      <c r="C93" s="77"/>
      <c r="D93" s="77" t="s">
        <v>82</v>
      </c>
      <c r="E93" s="72" t="s">
        <v>195</v>
      </c>
      <c r="F93" s="74" t="s">
        <v>196</v>
      </c>
      <c r="G93" s="3" t="s">
        <v>46</v>
      </c>
    </row>
    <row r="94" spans="1:7" s="23" customFormat="1" x14ac:dyDescent="0.25">
      <c r="A94" s="70" t="str">
        <f>"Ledere inden for undervisningsområ (45081)"</f>
        <v>Ledere inden for undervisningsområ (45081)</v>
      </c>
      <c r="B94" s="71">
        <v>45081</v>
      </c>
      <c r="C94" s="72"/>
      <c r="D94" s="72" t="s">
        <v>26</v>
      </c>
      <c r="E94" s="72" t="s">
        <v>302</v>
      </c>
      <c r="F94" s="73" t="s">
        <v>301</v>
      </c>
      <c r="G94" s="29" t="s">
        <v>46</v>
      </c>
    </row>
    <row r="95" spans="1:7" s="23" customFormat="1" x14ac:dyDescent="0.25">
      <c r="A95" s="70" t="str">
        <f>"Ledere inden for undervisningsområ (45082)"</f>
        <v>Ledere inden for undervisningsområ (45082)</v>
      </c>
      <c r="B95" s="71">
        <v>45082</v>
      </c>
      <c r="C95" s="72"/>
      <c r="D95" s="72" t="s">
        <v>26</v>
      </c>
      <c r="E95" s="72" t="s">
        <v>302</v>
      </c>
      <c r="F95" s="73" t="s">
        <v>301</v>
      </c>
      <c r="G95" s="29" t="s">
        <v>46</v>
      </c>
    </row>
    <row r="96" spans="1:7" x14ac:dyDescent="0.25">
      <c r="A96" s="7" t="str">
        <f>"Musikskoleledere (45101)"</f>
        <v>Musikskoleledere (45101)</v>
      </c>
      <c r="B96" s="8">
        <v>45101</v>
      </c>
      <c r="C96" s="4"/>
      <c r="D96" s="4" t="s">
        <v>128</v>
      </c>
      <c r="E96" s="21" t="s">
        <v>67</v>
      </c>
      <c r="F96" s="4" t="s">
        <v>149</v>
      </c>
      <c r="G96" s="3" t="s">
        <v>74</v>
      </c>
    </row>
    <row r="97" spans="1:7" x14ac:dyDescent="0.25">
      <c r="A97" s="7" t="str">
        <f>"Musikskolelærere (45111)"</f>
        <v>Musikskolelærere (45111)</v>
      </c>
      <c r="B97" s="8">
        <v>45111</v>
      </c>
      <c r="C97" s="4"/>
      <c r="D97" s="4" t="s">
        <v>128</v>
      </c>
      <c r="E97" s="21" t="s">
        <v>67</v>
      </c>
      <c r="F97" s="4" t="s">
        <v>149</v>
      </c>
      <c r="G97" s="3" t="s">
        <v>74</v>
      </c>
    </row>
    <row r="98" spans="1:7" x14ac:dyDescent="0.25">
      <c r="A98" s="7" t="str">
        <f>"Ernærings- og husholdningsøkonomer (45201)"</f>
        <v>Ernærings- og husholdningsøkonomer (45201)</v>
      </c>
      <c r="B98" s="8">
        <v>45201</v>
      </c>
      <c r="C98" s="4"/>
      <c r="D98" s="4" t="s">
        <v>22</v>
      </c>
      <c r="E98" s="21" t="s">
        <v>0</v>
      </c>
      <c r="F98" s="4" t="s">
        <v>64</v>
      </c>
      <c r="G98" s="3" t="s">
        <v>46</v>
      </c>
    </row>
    <row r="99" spans="1:7" x14ac:dyDescent="0.25">
      <c r="A99" s="7" t="str">
        <f>"Tandlæger, overenskomstansatte (45301)"</f>
        <v>Tandlæger, overenskomstansatte (45301)</v>
      </c>
      <c r="B99" s="8">
        <v>45301</v>
      </c>
      <c r="C99" s="4"/>
      <c r="D99" s="4" t="s">
        <v>28</v>
      </c>
      <c r="E99" s="21" t="s">
        <v>0</v>
      </c>
      <c r="F99" s="4" t="s">
        <v>78</v>
      </c>
      <c r="G99" s="3" t="s">
        <v>46</v>
      </c>
    </row>
    <row r="100" spans="1:7" x14ac:dyDescent="0.25">
      <c r="A100" s="7" t="str">
        <f>"Tandlæger, overenskomstansatte (45301)"</f>
        <v>Tandlæger, overenskomstansatte (45301)</v>
      </c>
      <c r="B100" s="8">
        <v>45301</v>
      </c>
      <c r="C100" s="4"/>
      <c r="D100" s="4" t="s">
        <v>29</v>
      </c>
      <c r="E100" s="21" t="s">
        <v>67</v>
      </c>
      <c r="F100" t="s">
        <v>84</v>
      </c>
      <c r="G100" s="3" t="s">
        <v>74</v>
      </c>
    </row>
    <row r="101" spans="1:7" x14ac:dyDescent="0.25">
      <c r="A101" s="7" t="str">
        <f>"Tandlæger tjm. (45302)"</f>
        <v>Tandlæger tjm. (45302)</v>
      </c>
      <c r="B101" s="8">
        <v>45302</v>
      </c>
      <c r="C101" s="4"/>
      <c r="D101" s="4" t="s">
        <v>28</v>
      </c>
      <c r="E101" s="21" t="s">
        <v>0</v>
      </c>
      <c r="F101" s="4" t="s">
        <v>54</v>
      </c>
      <c r="G101" s="3" t="s">
        <v>46</v>
      </c>
    </row>
    <row r="102" spans="1:7" x14ac:dyDescent="0.25">
      <c r="A102" s="7" t="str">
        <f>"Tandklinikassistenter (45321)"</f>
        <v>Tandklinikassistenter (45321)</v>
      </c>
      <c r="B102" s="8">
        <v>45321</v>
      </c>
      <c r="C102" s="4"/>
      <c r="D102" s="4" t="s">
        <v>17</v>
      </c>
      <c r="E102" s="21" t="s">
        <v>271</v>
      </c>
      <c r="F102" s="6" t="s">
        <v>272</v>
      </c>
      <c r="G102" s="3" t="s">
        <v>46</v>
      </c>
    </row>
    <row r="103" spans="1:7" x14ac:dyDescent="0.25">
      <c r="A103" s="7" t="str">
        <f>"Tandplejere (45341)"</f>
        <v>Tandplejere (45341)</v>
      </c>
      <c r="B103" s="8">
        <v>45341</v>
      </c>
      <c r="C103" s="4"/>
      <c r="D103" s="4" t="s">
        <v>23</v>
      </c>
      <c r="E103" s="21" t="s">
        <v>211</v>
      </c>
      <c r="F103" s="6" t="s">
        <v>212</v>
      </c>
      <c r="G103" s="3" t="s">
        <v>46</v>
      </c>
    </row>
    <row r="104" spans="1:7" x14ac:dyDescent="0.25">
      <c r="A104" s="7" t="str">
        <f>"Pædagogstuderende - dagområdet (46002)"</f>
        <v>Pædagogstuderende - dagområdet (46002)</v>
      </c>
      <c r="B104" s="8">
        <v>46002</v>
      </c>
      <c r="C104" s="4"/>
      <c r="D104" s="4" t="s">
        <v>27</v>
      </c>
      <c r="E104" s="21" t="s">
        <v>150</v>
      </c>
      <c r="F104" s="4"/>
      <c r="G104" s="3"/>
    </row>
    <row r="105" spans="1:7" x14ac:dyDescent="0.25">
      <c r="A105" s="7" t="str">
        <f>"Pædagogstuderende - døgnområdet (46003)"</f>
        <v>Pædagogstuderende - døgnområdet (46003)</v>
      </c>
      <c r="B105" s="8">
        <v>46003</v>
      </c>
      <c r="C105" s="4"/>
      <c r="D105" s="4" t="s">
        <v>27</v>
      </c>
      <c r="E105" s="21" t="s">
        <v>150</v>
      </c>
      <c r="F105" s="4"/>
      <c r="G105" s="3"/>
    </row>
    <row r="106" spans="1:7" s="23" customFormat="1" x14ac:dyDescent="0.25">
      <c r="A106" s="28" t="str">
        <f>"Pædagogmedhjælpere (46101)"</f>
        <v>Pædagogmedhjælpere (46101)</v>
      </c>
      <c r="B106" s="27">
        <v>46101</v>
      </c>
      <c r="C106" s="21" t="s">
        <v>71</v>
      </c>
      <c r="D106" s="21" t="s">
        <v>18</v>
      </c>
      <c r="E106" s="21" t="s">
        <v>231</v>
      </c>
      <c r="F106" s="6" t="s">
        <v>232</v>
      </c>
      <c r="G106" s="29" t="s">
        <v>46</v>
      </c>
    </row>
    <row r="107" spans="1:7" s="23" customFormat="1" x14ac:dyDescent="0.25">
      <c r="A107" s="28" t="s">
        <v>213</v>
      </c>
      <c r="B107" s="27">
        <v>46101</v>
      </c>
      <c r="C107" s="21" t="s">
        <v>214</v>
      </c>
      <c r="D107" s="21" t="s">
        <v>18</v>
      </c>
      <c r="E107" s="21" t="s">
        <v>215</v>
      </c>
      <c r="F107" s="6" t="s">
        <v>216</v>
      </c>
      <c r="G107" s="29" t="s">
        <v>46</v>
      </c>
    </row>
    <row r="108" spans="1:7" x14ac:dyDescent="0.25">
      <c r="A108" s="7" t="str">
        <f>"Pædagogmedhjælpere (46101)"</f>
        <v>Pædagogmedhjælpere (46101)</v>
      </c>
      <c r="B108" s="8">
        <v>46101</v>
      </c>
      <c r="C108" s="4" t="s">
        <v>72</v>
      </c>
      <c r="D108" s="4" t="s">
        <v>18</v>
      </c>
      <c r="E108" s="21" t="s">
        <v>231</v>
      </c>
      <c r="F108" s="6" t="s">
        <v>232</v>
      </c>
      <c r="G108" s="3" t="s">
        <v>46</v>
      </c>
    </row>
    <row r="109" spans="1:7" ht="21" x14ac:dyDescent="0.25">
      <c r="A109" s="7" t="s">
        <v>89</v>
      </c>
      <c r="B109" s="8">
        <v>46401</v>
      </c>
      <c r="C109" s="4" t="s">
        <v>125</v>
      </c>
      <c r="D109" s="4" t="s">
        <v>120</v>
      </c>
      <c r="E109" s="21" t="s">
        <v>90</v>
      </c>
      <c r="F109" s="6" t="s">
        <v>91</v>
      </c>
      <c r="G109" s="3" t="s">
        <v>46</v>
      </c>
    </row>
    <row r="110" spans="1:7" ht="21" x14ac:dyDescent="0.25">
      <c r="A110" s="7" t="s">
        <v>89</v>
      </c>
      <c r="B110" s="8">
        <v>46401</v>
      </c>
      <c r="C110" s="4" t="s">
        <v>92</v>
      </c>
      <c r="D110" s="4" t="s">
        <v>121</v>
      </c>
      <c r="E110" s="21" t="s">
        <v>251</v>
      </c>
      <c r="F110" s="6" t="s">
        <v>250</v>
      </c>
      <c r="G110" s="3" t="s">
        <v>46</v>
      </c>
    </row>
    <row r="111" spans="1:7" ht="21" x14ac:dyDescent="0.25">
      <c r="A111" s="7" t="s">
        <v>89</v>
      </c>
      <c r="B111" s="8">
        <v>46401</v>
      </c>
      <c r="C111" s="4" t="s">
        <v>126</v>
      </c>
      <c r="D111" s="4" t="s">
        <v>121</v>
      </c>
      <c r="E111" t="s">
        <v>94</v>
      </c>
      <c r="F111" s="6" t="s">
        <v>93</v>
      </c>
      <c r="G111" s="3" t="s">
        <v>46</v>
      </c>
    </row>
    <row r="112" spans="1:7" ht="21" x14ac:dyDescent="0.25">
      <c r="A112" s="7" t="s">
        <v>89</v>
      </c>
      <c r="B112" s="8">
        <v>46401</v>
      </c>
      <c r="C112" s="4" t="s">
        <v>95</v>
      </c>
      <c r="D112" s="4" t="s">
        <v>121</v>
      </c>
      <c r="E112" s="21" t="s">
        <v>129</v>
      </c>
      <c r="F112" s="6" t="s">
        <v>96</v>
      </c>
      <c r="G112" s="3" t="s">
        <v>46</v>
      </c>
    </row>
    <row r="113" spans="1:7" ht="30" x14ac:dyDescent="0.25">
      <c r="A113" s="7" t="s">
        <v>89</v>
      </c>
      <c r="B113" s="8">
        <v>46401</v>
      </c>
      <c r="C113" s="5" t="s">
        <v>202</v>
      </c>
      <c r="D113" s="4" t="s">
        <v>121</v>
      </c>
      <c r="E113" s="21" t="s">
        <v>98</v>
      </c>
      <c r="F113" s="6" t="s">
        <v>99</v>
      </c>
      <c r="G113" s="3" t="s">
        <v>46</v>
      </c>
    </row>
    <row r="114" spans="1:7" s="23" customFormat="1" ht="21" x14ac:dyDescent="0.25">
      <c r="A114" s="28" t="s">
        <v>89</v>
      </c>
      <c r="B114" s="27">
        <v>46401</v>
      </c>
      <c r="C114" s="21" t="s">
        <v>100</v>
      </c>
      <c r="D114" s="21" t="s">
        <v>121</v>
      </c>
      <c r="E114" s="21" t="s">
        <v>101</v>
      </c>
      <c r="F114" s="6" t="s">
        <v>102</v>
      </c>
      <c r="G114" s="29" t="s">
        <v>46</v>
      </c>
    </row>
    <row r="115" spans="1:7" ht="21" x14ac:dyDescent="0.25">
      <c r="A115" s="7" t="s">
        <v>89</v>
      </c>
      <c r="B115" s="8">
        <v>46401</v>
      </c>
      <c r="C115" s="4" t="s">
        <v>103</v>
      </c>
      <c r="D115" s="4" t="s">
        <v>121</v>
      </c>
      <c r="E115" s="21" t="s">
        <v>104</v>
      </c>
      <c r="F115" s="6" t="s">
        <v>105</v>
      </c>
      <c r="G115" s="3" t="s">
        <v>46</v>
      </c>
    </row>
    <row r="116" spans="1:7" s="23" customFormat="1" ht="21" x14ac:dyDescent="0.25">
      <c r="A116" s="28" t="s">
        <v>89</v>
      </c>
      <c r="B116" s="27">
        <v>46401</v>
      </c>
      <c r="C116" s="21" t="s">
        <v>100</v>
      </c>
      <c r="D116" s="21" t="s">
        <v>121</v>
      </c>
      <c r="E116" s="21" t="s">
        <v>106</v>
      </c>
      <c r="F116" s="6" t="s">
        <v>107</v>
      </c>
      <c r="G116" s="29" t="s">
        <v>46</v>
      </c>
    </row>
    <row r="117" spans="1:7" s="23" customFormat="1" ht="21" x14ac:dyDescent="0.25">
      <c r="A117" s="28" t="s">
        <v>89</v>
      </c>
      <c r="B117" s="27">
        <v>46401</v>
      </c>
      <c r="C117" s="21" t="s">
        <v>108</v>
      </c>
      <c r="D117" s="21" t="s">
        <v>121</v>
      </c>
      <c r="E117" s="21" t="s">
        <v>109</v>
      </c>
      <c r="F117" s="6" t="s">
        <v>183</v>
      </c>
      <c r="G117" s="29" t="s">
        <v>46</v>
      </c>
    </row>
    <row r="118" spans="1:7" ht="21" x14ac:dyDescent="0.25">
      <c r="A118" s="7" t="s">
        <v>89</v>
      </c>
      <c r="B118" s="8">
        <v>46401</v>
      </c>
      <c r="C118" s="4" t="s">
        <v>110</v>
      </c>
      <c r="D118" s="4" t="s">
        <v>121</v>
      </c>
      <c r="E118" s="21" t="s">
        <v>111</v>
      </c>
      <c r="F118" s="6" t="s">
        <v>112</v>
      </c>
      <c r="G118" s="3" t="s">
        <v>46</v>
      </c>
    </row>
    <row r="119" spans="1:7" ht="21" x14ac:dyDescent="0.25">
      <c r="A119" s="7" t="s">
        <v>89</v>
      </c>
      <c r="B119" s="8">
        <v>46401</v>
      </c>
      <c r="C119" s="4" t="s">
        <v>113</v>
      </c>
      <c r="D119" s="4" t="s">
        <v>121</v>
      </c>
      <c r="E119" s="21" t="s">
        <v>114</v>
      </c>
      <c r="F119" s="6" t="s">
        <v>115</v>
      </c>
      <c r="G119" s="3" t="s">
        <v>46</v>
      </c>
    </row>
    <row r="120" spans="1:7" ht="21" x14ac:dyDescent="0.25">
      <c r="A120" s="7" t="s">
        <v>89</v>
      </c>
      <c r="B120" s="8">
        <v>46401</v>
      </c>
      <c r="C120" s="4" t="s">
        <v>116</v>
      </c>
      <c r="D120" s="4" t="s">
        <v>121</v>
      </c>
      <c r="E120" s="21" t="s">
        <v>117</v>
      </c>
      <c r="F120" s="6" t="s">
        <v>118</v>
      </c>
      <c r="G120" s="3" t="s">
        <v>46</v>
      </c>
    </row>
    <row r="121" spans="1:7" ht="21" x14ac:dyDescent="0.25">
      <c r="A121" s="7" t="s">
        <v>89</v>
      </c>
      <c r="B121" s="8">
        <v>46401</v>
      </c>
      <c r="C121" s="4" t="s">
        <v>119</v>
      </c>
      <c r="D121" s="4" t="s">
        <v>121</v>
      </c>
      <c r="E121" s="21" t="s">
        <v>90</v>
      </c>
      <c r="F121" s="6" t="s">
        <v>91</v>
      </c>
      <c r="G121" s="3" t="s">
        <v>46</v>
      </c>
    </row>
    <row r="122" spans="1:7" s="23" customFormat="1" x14ac:dyDescent="0.25">
      <c r="A122" s="28" t="str">
        <f t="shared" ref="A122:A137" si="2">"Omsorgs- og pædagogmedhjælpere (46441)"</f>
        <v>Omsorgs- og pædagogmedhjælpere (46441)</v>
      </c>
      <c r="B122" s="27">
        <v>46441</v>
      </c>
      <c r="C122" s="21"/>
      <c r="D122" s="21" t="s">
        <v>12</v>
      </c>
      <c r="E122" s="21" t="s">
        <v>205</v>
      </c>
      <c r="F122" s="6" t="s">
        <v>246</v>
      </c>
      <c r="G122" s="29" t="s">
        <v>46</v>
      </c>
    </row>
    <row r="123" spans="1:7" s="23" customFormat="1" x14ac:dyDescent="0.25">
      <c r="A123" s="7" t="str">
        <f t="shared" si="2"/>
        <v>Omsorgs- og pædagogmedhjælpere (46441)</v>
      </c>
      <c r="B123" s="8">
        <v>46441</v>
      </c>
      <c r="C123" s="21" t="s">
        <v>243</v>
      </c>
      <c r="D123" s="21" t="s">
        <v>18</v>
      </c>
      <c r="E123" s="21" t="s">
        <v>244</v>
      </c>
      <c r="F123" s="6" t="s">
        <v>245</v>
      </c>
      <c r="G123" s="29" t="s">
        <v>46</v>
      </c>
    </row>
    <row r="124" spans="1:7" x14ac:dyDescent="0.25">
      <c r="A124" s="7" t="str">
        <f t="shared" si="2"/>
        <v>Omsorgs- og pædagogmedhjælpere (46441)</v>
      </c>
      <c r="B124" s="8">
        <v>46441</v>
      </c>
      <c r="C124" s="4"/>
      <c r="D124" s="4" t="s">
        <v>18</v>
      </c>
      <c r="E124" s="21" t="s">
        <v>73</v>
      </c>
      <c r="F124" s="6" t="s">
        <v>58</v>
      </c>
      <c r="G124" s="3" t="s">
        <v>46</v>
      </c>
    </row>
    <row r="125" spans="1:7" x14ac:dyDescent="0.25">
      <c r="A125" s="7" t="str">
        <f t="shared" si="2"/>
        <v>Omsorgs- og pædagogmedhjælpere (46441)</v>
      </c>
      <c r="B125" s="8">
        <v>46441</v>
      </c>
      <c r="C125" s="4" t="s">
        <v>125</v>
      </c>
      <c r="D125" s="4" t="s">
        <v>120</v>
      </c>
      <c r="E125" s="21" t="s">
        <v>90</v>
      </c>
      <c r="F125" s="6" t="s">
        <v>91</v>
      </c>
      <c r="G125" s="3" t="s">
        <v>46</v>
      </c>
    </row>
    <row r="126" spans="1:7" x14ac:dyDescent="0.25">
      <c r="A126" s="7" t="str">
        <f t="shared" si="2"/>
        <v>Omsorgs- og pædagogmedhjælpere (46441)</v>
      </c>
      <c r="B126" s="8">
        <v>46441</v>
      </c>
      <c r="C126" s="4" t="s">
        <v>92</v>
      </c>
      <c r="D126" s="4" t="s">
        <v>121</v>
      </c>
      <c r="E126" s="21" t="s">
        <v>251</v>
      </c>
      <c r="F126" s="6" t="s">
        <v>250</v>
      </c>
      <c r="G126" s="3" t="s">
        <v>46</v>
      </c>
    </row>
    <row r="127" spans="1:7" x14ac:dyDescent="0.25">
      <c r="A127" s="7" t="str">
        <f t="shared" si="2"/>
        <v>Omsorgs- og pædagogmedhjælpere (46441)</v>
      </c>
      <c r="B127" s="8">
        <v>46441</v>
      </c>
      <c r="C127" s="4" t="s">
        <v>126</v>
      </c>
      <c r="D127" s="4" t="s">
        <v>121</v>
      </c>
      <c r="E127" t="s">
        <v>94</v>
      </c>
      <c r="F127" s="6" t="s">
        <v>93</v>
      </c>
      <c r="G127" s="3" t="s">
        <v>46</v>
      </c>
    </row>
    <row r="128" spans="1:7" x14ac:dyDescent="0.25">
      <c r="A128" s="7" t="str">
        <f t="shared" si="2"/>
        <v>Omsorgs- og pædagogmedhjælpere (46441)</v>
      </c>
      <c r="B128" s="8">
        <v>46441</v>
      </c>
      <c r="C128" s="4" t="s">
        <v>95</v>
      </c>
      <c r="D128" s="4" t="s">
        <v>121</v>
      </c>
      <c r="E128" s="21" t="s">
        <v>129</v>
      </c>
      <c r="F128" s="6" t="s">
        <v>96</v>
      </c>
      <c r="G128" s="3" t="s">
        <v>46</v>
      </c>
    </row>
    <row r="129" spans="1:7" x14ac:dyDescent="0.25">
      <c r="A129" s="7" t="str">
        <f t="shared" si="2"/>
        <v>Omsorgs- og pædagogmedhjælpere (46441)</v>
      </c>
      <c r="B129" s="8">
        <v>46441</v>
      </c>
      <c r="C129" s="4" t="s">
        <v>97</v>
      </c>
      <c r="D129" s="4" t="s">
        <v>121</v>
      </c>
      <c r="E129" s="21" t="s">
        <v>98</v>
      </c>
      <c r="F129" s="6" t="s">
        <v>99</v>
      </c>
      <c r="G129" s="3" t="s">
        <v>46</v>
      </c>
    </row>
    <row r="130" spans="1:7" s="23" customFormat="1" x14ac:dyDescent="0.25">
      <c r="A130" s="28" t="str">
        <f t="shared" si="2"/>
        <v>Omsorgs- og pædagogmedhjælpere (46441)</v>
      </c>
      <c r="B130" s="27">
        <v>46441</v>
      </c>
      <c r="C130" s="21" t="s">
        <v>100</v>
      </c>
      <c r="D130" s="21" t="s">
        <v>121</v>
      </c>
      <c r="E130" s="21" t="s">
        <v>101</v>
      </c>
      <c r="F130" s="6" t="s">
        <v>102</v>
      </c>
      <c r="G130" s="29" t="s">
        <v>46</v>
      </c>
    </row>
    <row r="131" spans="1:7" x14ac:dyDescent="0.25">
      <c r="A131" s="7" t="str">
        <f t="shared" si="2"/>
        <v>Omsorgs- og pædagogmedhjælpere (46441)</v>
      </c>
      <c r="B131" s="8">
        <v>46441</v>
      </c>
      <c r="C131" s="4" t="s">
        <v>103</v>
      </c>
      <c r="D131" s="4" t="s">
        <v>121</v>
      </c>
      <c r="E131" s="21" t="s">
        <v>104</v>
      </c>
      <c r="F131" s="6" t="s">
        <v>105</v>
      </c>
      <c r="G131" s="3" t="s">
        <v>46</v>
      </c>
    </row>
    <row r="132" spans="1:7" s="23" customFormat="1" x14ac:dyDescent="0.25">
      <c r="A132" s="28" t="str">
        <f t="shared" si="2"/>
        <v>Omsorgs- og pædagogmedhjælpere (46441)</v>
      </c>
      <c r="B132" s="27">
        <v>46441</v>
      </c>
      <c r="C132" s="21" t="s">
        <v>100</v>
      </c>
      <c r="D132" s="21" t="s">
        <v>121</v>
      </c>
      <c r="E132" s="21" t="s">
        <v>106</v>
      </c>
      <c r="F132" s="6" t="s">
        <v>107</v>
      </c>
      <c r="G132" s="29" t="s">
        <v>46</v>
      </c>
    </row>
    <row r="133" spans="1:7" s="23" customFormat="1" x14ac:dyDescent="0.25">
      <c r="A133" s="28" t="str">
        <f t="shared" si="2"/>
        <v>Omsorgs- og pædagogmedhjælpere (46441)</v>
      </c>
      <c r="B133" s="27">
        <v>46441</v>
      </c>
      <c r="C133" s="21" t="s">
        <v>108</v>
      </c>
      <c r="D133" s="21" t="s">
        <v>121</v>
      </c>
      <c r="E133" s="21" t="s">
        <v>109</v>
      </c>
      <c r="F133" s="6" t="s">
        <v>183</v>
      </c>
      <c r="G133" s="29" t="s">
        <v>46</v>
      </c>
    </row>
    <row r="134" spans="1:7" x14ac:dyDescent="0.25">
      <c r="A134" s="7" t="str">
        <f t="shared" si="2"/>
        <v>Omsorgs- og pædagogmedhjælpere (46441)</v>
      </c>
      <c r="B134" s="8">
        <v>46441</v>
      </c>
      <c r="C134" s="4" t="s">
        <v>110</v>
      </c>
      <c r="D134" s="4" t="s">
        <v>121</v>
      </c>
      <c r="E134" s="21" t="s">
        <v>111</v>
      </c>
      <c r="F134" s="6" t="s">
        <v>112</v>
      </c>
      <c r="G134" s="3" t="s">
        <v>46</v>
      </c>
    </row>
    <row r="135" spans="1:7" x14ac:dyDescent="0.25">
      <c r="A135" s="7" t="str">
        <f t="shared" si="2"/>
        <v>Omsorgs- og pædagogmedhjælpere (46441)</v>
      </c>
      <c r="B135" s="8">
        <v>46441</v>
      </c>
      <c r="C135" s="4" t="s">
        <v>113</v>
      </c>
      <c r="D135" s="4" t="s">
        <v>121</v>
      </c>
      <c r="E135" s="21" t="s">
        <v>114</v>
      </c>
      <c r="F135" s="6" t="s">
        <v>115</v>
      </c>
      <c r="G135" s="3" t="s">
        <v>46</v>
      </c>
    </row>
    <row r="136" spans="1:7" x14ac:dyDescent="0.25">
      <c r="A136" s="7" t="str">
        <f t="shared" si="2"/>
        <v>Omsorgs- og pædagogmedhjælpere (46441)</v>
      </c>
      <c r="B136" s="8">
        <v>46441</v>
      </c>
      <c r="C136" s="4" t="s">
        <v>116</v>
      </c>
      <c r="D136" s="4" t="s">
        <v>121</v>
      </c>
      <c r="E136" s="21" t="s">
        <v>117</v>
      </c>
      <c r="F136" s="6" t="s">
        <v>118</v>
      </c>
      <c r="G136" s="3" t="s">
        <v>46</v>
      </c>
    </row>
    <row r="137" spans="1:7" x14ac:dyDescent="0.25">
      <c r="A137" s="7" t="str">
        <f t="shared" si="2"/>
        <v>Omsorgs- og pædagogmedhjælpere (46441)</v>
      </c>
      <c r="B137" s="8">
        <v>46441</v>
      </c>
      <c r="C137" s="4" t="s">
        <v>119</v>
      </c>
      <c r="D137" s="4" t="s">
        <v>121</v>
      </c>
      <c r="E137" s="21" t="s">
        <v>90</v>
      </c>
      <c r="F137" s="6" t="s">
        <v>91</v>
      </c>
      <c r="G137" s="3" t="s">
        <v>46</v>
      </c>
    </row>
    <row r="138" spans="1:7" x14ac:dyDescent="0.25">
      <c r="A138" s="7" t="str">
        <f>"Dagplejepædagoger (46501)"</f>
        <v>Dagplejepædagoger (46501)</v>
      </c>
      <c r="B138" s="8">
        <v>46501</v>
      </c>
      <c r="C138" s="4"/>
      <c r="D138" s="4" t="s">
        <v>18</v>
      </c>
      <c r="E138" s="21" t="s">
        <v>217</v>
      </c>
      <c r="F138" s="6" t="s">
        <v>218</v>
      </c>
      <c r="G138" s="3" t="s">
        <v>46</v>
      </c>
    </row>
    <row r="139" spans="1:7" x14ac:dyDescent="0.25">
      <c r="A139" s="7" t="str">
        <f>"Pædagogiske konsulenter (46511)"</f>
        <v>Pædagogiske konsulenter (46511)</v>
      </c>
      <c r="B139" s="8">
        <v>46511</v>
      </c>
      <c r="C139" s="4"/>
      <c r="D139" s="4" t="s">
        <v>18</v>
      </c>
      <c r="E139" s="21" t="s">
        <v>61</v>
      </c>
      <c r="F139" s="6" t="s">
        <v>59</v>
      </c>
      <c r="G139" s="3" t="s">
        <v>46</v>
      </c>
    </row>
    <row r="140" spans="1:7" x14ac:dyDescent="0.25">
      <c r="A140" s="7" t="str">
        <f>"Dagplejere (46601)"</f>
        <v>Dagplejere (46601)</v>
      </c>
      <c r="B140" s="8">
        <v>46601</v>
      </c>
      <c r="C140" s="4"/>
      <c r="D140" s="4" t="s">
        <v>18</v>
      </c>
      <c r="E140" s="21" t="s">
        <v>61</v>
      </c>
      <c r="F140" s="6" t="s">
        <v>59</v>
      </c>
      <c r="G140" s="3" t="s">
        <v>46</v>
      </c>
    </row>
    <row r="141" spans="1:7" s="23" customFormat="1" x14ac:dyDescent="0.25">
      <c r="A141" s="28" t="str">
        <f>"Lederoverenskomst - pæd.udd.person (46901)"</f>
        <v>Lederoverenskomst - pæd.udd.person (46901)</v>
      </c>
      <c r="B141" s="27">
        <v>46901</v>
      </c>
      <c r="C141" s="21"/>
      <c r="D141" s="21" t="s">
        <v>27</v>
      </c>
      <c r="E141" s="21" t="s">
        <v>122</v>
      </c>
      <c r="F141" s="6" t="s">
        <v>194</v>
      </c>
      <c r="G141" s="29" t="s">
        <v>46</v>
      </c>
    </row>
    <row r="142" spans="1:7" s="23" customFormat="1" x14ac:dyDescent="0.25">
      <c r="A142" s="28" t="str">
        <f>"Lederoverenskomst - pæd.udd.person (46901)"</f>
        <v>Lederoverenskomst - pæd.udd.person (46901)</v>
      </c>
      <c r="B142" s="27">
        <v>46901</v>
      </c>
      <c r="C142" s="21"/>
      <c r="D142" s="21" t="s">
        <v>18</v>
      </c>
      <c r="E142" s="21" t="s">
        <v>69</v>
      </c>
      <c r="F142" s="6" t="s">
        <v>60</v>
      </c>
      <c r="G142" s="29" t="s">
        <v>46</v>
      </c>
    </row>
    <row r="143" spans="1:7" x14ac:dyDescent="0.25">
      <c r="A143" s="7" t="str">
        <f>"Lederoverenskomst - pæd.udd.person (46901)"</f>
        <v>Lederoverenskomst - pæd.udd.person (46901)</v>
      </c>
      <c r="B143" s="8">
        <v>46901</v>
      </c>
      <c r="C143" s="4"/>
      <c r="D143" s="4" t="s">
        <v>36</v>
      </c>
      <c r="E143" s="21" t="s">
        <v>151</v>
      </c>
      <c r="F143" s="6" t="s">
        <v>88</v>
      </c>
      <c r="G143" s="3" t="s">
        <v>46</v>
      </c>
    </row>
    <row r="144" spans="1:7" ht="21" x14ac:dyDescent="0.25">
      <c r="A144" s="7" t="s">
        <v>152</v>
      </c>
      <c r="B144" s="8">
        <v>46921</v>
      </c>
      <c r="C144" s="4" t="s">
        <v>125</v>
      </c>
      <c r="D144" s="4" t="s">
        <v>27</v>
      </c>
      <c r="E144" s="21" t="s">
        <v>161</v>
      </c>
      <c r="F144" s="6" t="s">
        <v>88</v>
      </c>
      <c r="G144" s="3" t="s">
        <v>46</v>
      </c>
    </row>
    <row r="145" spans="1:7" ht="21" x14ac:dyDescent="0.25">
      <c r="A145" s="7" t="s">
        <v>152</v>
      </c>
      <c r="B145" s="8">
        <v>46921</v>
      </c>
      <c r="C145" s="4" t="s">
        <v>125</v>
      </c>
      <c r="D145" s="4" t="s">
        <v>36</v>
      </c>
      <c r="E145" s="21" t="s">
        <v>123</v>
      </c>
      <c r="F145" s="6" t="s">
        <v>88</v>
      </c>
      <c r="G145" s="3" t="s">
        <v>46</v>
      </c>
    </row>
    <row r="146" spans="1:7" ht="21" x14ac:dyDescent="0.25">
      <c r="A146" s="7" t="s">
        <v>152</v>
      </c>
      <c r="B146" s="8">
        <v>46921</v>
      </c>
      <c r="C146" s="4" t="s">
        <v>154</v>
      </c>
      <c r="D146" s="4" t="s">
        <v>155</v>
      </c>
      <c r="E146" s="21" t="s">
        <v>156</v>
      </c>
      <c r="F146" s="6" t="s">
        <v>159</v>
      </c>
      <c r="G146" s="3" t="s">
        <v>46</v>
      </c>
    </row>
    <row r="147" spans="1:7" ht="21" x14ac:dyDescent="0.25">
      <c r="A147" s="7" t="s">
        <v>152</v>
      </c>
      <c r="B147" s="8">
        <v>46921</v>
      </c>
      <c r="C147" s="4" t="s">
        <v>157</v>
      </c>
      <c r="D147" s="25" t="s">
        <v>155</v>
      </c>
      <c r="E147" s="21" t="s">
        <v>158</v>
      </c>
      <c r="F147" s="6" t="s">
        <v>160</v>
      </c>
      <c r="G147" s="3" t="s">
        <v>46</v>
      </c>
    </row>
    <row r="148" spans="1:7" s="23" customFormat="1" x14ac:dyDescent="0.25">
      <c r="A148" s="28" t="str">
        <f>"Pæd.udd.personale særlige stilling (46931)"</f>
        <v>Pæd.udd.personale særlige stilling (46931)</v>
      </c>
      <c r="B148" s="27">
        <v>46931</v>
      </c>
      <c r="C148" s="21"/>
      <c r="D148" s="21" t="s">
        <v>27</v>
      </c>
      <c r="E148" s="21" t="s">
        <v>123</v>
      </c>
      <c r="F148" s="6" t="s">
        <v>194</v>
      </c>
      <c r="G148" s="29" t="s">
        <v>46</v>
      </c>
    </row>
    <row r="149" spans="1:7" s="23" customFormat="1" x14ac:dyDescent="0.25">
      <c r="A149" s="28" t="str">
        <f>"Pæd.udd.personale særlige stilling (46931)"</f>
        <v>Pæd.udd.personale særlige stilling (46931)</v>
      </c>
      <c r="B149" s="27">
        <v>46931</v>
      </c>
      <c r="C149" s="21"/>
      <c r="D149" s="21" t="s">
        <v>18</v>
      </c>
      <c r="E149" s="21" t="s">
        <v>69</v>
      </c>
      <c r="F149" s="6" t="s">
        <v>60</v>
      </c>
      <c r="G149" s="29" t="s">
        <v>46</v>
      </c>
    </row>
    <row r="150" spans="1:7" x14ac:dyDescent="0.25">
      <c r="A150" s="7" t="str">
        <f>"Pæd.udd.personale særlige stilling (46931)"</f>
        <v>Pæd.udd.personale særlige stilling (46931)</v>
      </c>
      <c r="B150" s="8">
        <v>46931</v>
      </c>
      <c r="C150" s="4"/>
      <c r="D150" s="4" t="s">
        <v>36</v>
      </c>
      <c r="E150" s="21" t="s">
        <v>162</v>
      </c>
      <c r="F150" s="6" t="s">
        <v>88</v>
      </c>
      <c r="G150" s="3" t="s">
        <v>46</v>
      </c>
    </row>
    <row r="151" spans="1:7" x14ac:dyDescent="0.25">
      <c r="A151" s="7" t="s">
        <v>295</v>
      </c>
      <c r="B151" s="8"/>
      <c r="C151" s="4" t="s">
        <v>296</v>
      </c>
      <c r="D151" s="4" t="s">
        <v>19</v>
      </c>
      <c r="E151" s="21" t="s">
        <v>298</v>
      </c>
      <c r="F151" s="6" t="s">
        <v>297</v>
      </c>
      <c r="G151" s="3" t="s">
        <v>46</v>
      </c>
    </row>
    <row r="152" spans="1:7" x14ac:dyDescent="0.25">
      <c r="A152" s="7" t="str">
        <f>"Syge- og sundhedsplejersker (47003)"</f>
        <v>Syge- og sundhedsplejersker (47003)</v>
      </c>
      <c r="B152" s="8">
        <v>47003</v>
      </c>
      <c r="C152" s="4"/>
      <c r="D152" s="4" t="s">
        <v>19</v>
      </c>
      <c r="E152" s="21" t="s">
        <v>276</v>
      </c>
      <c r="F152" s="6"/>
      <c r="G152" s="3" t="s">
        <v>46</v>
      </c>
    </row>
    <row r="153" spans="1:7" x14ac:dyDescent="0.25">
      <c r="A153" s="7" t="str">
        <f>"Leder ældre-/sundh-/handicap-/kost (47101)"</f>
        <v>Leder ældre-/sundh-/handicap-/kost (47101)</v>
      </c>
      <c r="B153" s="8">
        <v>47101</v>
      </c>
      <c r="C153" s="4"/>
      <c r="D153" s="4" t="s">
        <v>79</v>
      </c>
      <c r="E153" s="21" t="s">
        <v>203</v>
      </c>
      <c r="F153" s="6" t="s">
        <v>204</v>
      </c>
      <c r="G153" s="3" t="s">
        <v>46</v>
      </c>
    </row>
    <row r="154" spans="1:7" x14ac:dyDescent="0.25">
      <c r="A154" s="7" t="str">
        <f>"Leder ældre-/sundh-/handicap-/kost (47101)"</f>
        <v>Leder ældre-/sundh-/handicap-/kost (47101)</v>
      </c>
      <c r="B154" s="8">
        <v>47101</v>
      </c>
      <c r="C154" s="4"/>
      <c r="D154" s="4" t="s">
        <v>163</v>
      </c>
      <c r="E154" s="21" t="s">
        <v>0</v>
      </c>
      <c r="F154" s="4" t="s">
        <v>53</v>
      </c>
      <c r="G154" s="3" t="s">
        <v>46</v>
      </c>
    </row>
    <row r="155" spans="1:7" x14ac:dyDescent="0.25">
      <c r="A155" s="7" t="str">
        <f>"Ledere/mellemledere kommunal ældre (47201)"</f>
        <v>Ledere/mellemledere kommunal ældre (47201)</v>
      </c>
      <c r="B155" s="8">
        <v>47201</v>
      </c>
      <c r="C155" s="4"/>
      <c r="D155" s="4" t="s">
        <v>18</v>
      </c>
      <c r="E155" s="21" t="s">
        <v>56</v>
      </c>
      <c r="F155" s="6" t="s">
        <v>57</v>
      </c>
      <c r="G155" s="3" t="s">
        <v>46</v>
      </c>
    </row>
    <row r="156" spans="1:7" x14ac:dyDescent="0.25">
      <c r="A156" s="7" t="str">
        <f>"Ledere/mellemledere kommunal ældre (47201)"</f>
        <v>Ledere/mellemledere kommunal ældre (47201)</v>
      </c>
      <c r="B156" s="8">
        <v>47201</v>
      </c>
      <c r="C156" s="4"/>
      <c r="D156" s="4" t="s">
        <v>25</v>
      </c>
      <c r="E156" s="21" t="s">
        <v>0</v>
      </c>
      <c r="F156" s="4" t="s">
        <v>65</v>
      </c>
      <c r="G156" s="3" t="s">
        <v>46</v>
      </c>
    </row>
    <row r="157" spans="1:7" x14ac:dyDescent="0.25">
      <c r="A157" s="7" t="str">
        <f>"Social- og sundhedspersonale (47301)"</f>
        <v>Social- og sundhedspersonale (47301)</v>
      </c>
      <c r="B157" s="8">
        <v>47301</v>
      </c>
      <c r="C157" s="4"/>
      <c r="D157" s="4" t="s">
        <v>18</v>
      </c>
      <c r="E157" s="21" t="s">
        <v>249</v>
      </c>
      <c r="F157" s="6" t="s">
        <v>250</v>
      </c>
      <c r="G157" s="3" t="s">
        <v>46</v>
      </c>
    </row>
    <row r="158" spans="1:7" x14ac:dyDescent="0.25">
      <c r="A158" s="7" t="str">
        <f>"Økonomaer,ernæringsass.,køkkenlede (47403)"</f>
        <v>Økonomaer,ernæringsass.,køkkenlede (47403)</v>
      </c>
      <c r="B158" s="8">
        <v>47403</v>
      </c>
      <c r="C158" s="4"/>
      <c r="D158" s="4" t="s">
        <v>22</v>
      </c>
      <c r="E158" s="21" t="s">
        <v>0</v>
      </c>
      <c r="F158" s="4" t="s">
        <v>64</v>
      </c>
      <c r="G158" s="3" t="s">
        <v>46</v>
      </c>
    </row>
    <row r="159" spans="1:7" s="23" customFormat="1" x14ac:dyDescent="0.25">
      <c r="A159" s="28" t="str">
        <f>"Husassistenter/ døgnområdet (47501)"</f>
        <v>Husassistenter/ døgnområdet (47501)</v>
      </c>
      <c r="B159" s="27">
        <v>47501</v>
      </c>
      <c r="C159" s="21"/>
      <c r="D159" s="21" t="s">
        <v>18</v>
      </c>
      <c r="E159" s="21" t="s">
        <v>69</v>
      </c>
      <c r="F159" s="6" t="s">
        <v>60</v>
      </c>
      <c r="G159" s="29" t="s">
        <v>46</v>
      </c>
    </row>
    <row r="160" spans="1:7" x14ac:dyDescent="0.25">
      <c r="A160" s="7" t="str">
        <f>"Ergoterapeuter/fysioterapeuter (47603)"</f>
        <v>Ergoterapeuter/fysioterapeuter (47603)</v>
      </c>
      <c r="B160" s="8">
        <v>47603</v>
      </c>
      <c r="C160" s="4"/>
      <c r="D160" s="4" t="s">
        <v>21</v>
      </c>
      <c r="E160" s="21" t="s">
        <v>67</v>
      </c>
      <c r="F160" s="4" t="s">
        <v>164</v>
      </c>
      <c r="G160" s="3" t="s">
        <v>74</v>
      </c>
    </row>
    <row r="161" spans="1:7" ht="45" x14ac:dyDescent="0.25">
      <c r="A161" s="7" t="str">
        <f>"Ergoterapeuter/fysioterapeuter (47603)"</f>
        <v>Ergoterapeuter/fysioterapeuter (47603)</v>
      </c>
      <c r="B161" s="8">
        <v>47603</v>
      </c>
      <c r="C161" s="16" t="s">
        <v>239</v>
      </c>
      <c r="D161" s="4" t="s">
        <v>20</v>
      </c>
      <c r="E161" s="22" t="s">
        <v>240</v>
      </c>
      <c r="F161" s="6" t="s">
        <v>238</v>
      </c>
      <c r="G161" s="3" t="s">
        <v>46</v>
      </c>
    </row>
    <row r="162" spans="1:7" x14ac:dyDescent="0.25">
      <c r="A162" s="7" t="str">
        <f>"Ergoterapeuter/fysioterapeuter (47603)"</f>
        <v>Ergoterapeuter/fysioterapeuter (47603)</v>
      </c>
      <c r="B162" s="8">
        <v>47603</v>
      </c>
      <c r="C162" s="4" t="s">
        <v>237</v>
      </c>
      <c r="D162" s="4" t="s">
        <v>20</v>
      </c>
      <c r="E162" s="21" t="s">
        <v>224</v>
      </c>
      <c r="F162" s="6" t="s">
        <v>225</v>
      </c>
      <c r="G162" s="3" t="s">
        <v>46</v>
      </c>
    </row>
    <row r="163" spans="1:7" x14ac:dyDescent="0.25">
      <c r="A163" s="7" t="str">
        <f>"Ergoterapeuter/fysioterapeuter (47603)"</f>
        <v>Ergoterapeuter/fysioterapeuter (47603)</v>
      </c>
      <c r="B163" s="8">
        <v>47603</v>
      </c>
      <c r="C163" s="4" t="s">
        <v>184</v>
      </c>
      <c r="D163" s="4" t="s">
        <v>20</v>
      </c>
      <c r="E163" s="21" t="s">
        <v>185</v>
      </c>
      <c r="F163" s="6" t="s">
        <v>186</v>
      </c>
      <c r="G163" s="3" t="s">
        <v>46</v>
      </c>
    </row>
    <row r="164" spans="1:7" x14ac:dyDescent="0.25">
      <c r="A164" s="7" t="s">
        <v>191</v>
      </c>
      <c r="B164" s="8">
        <v>47603</v>
      </c>
      <c r="C164" s="4" t="s">
        <v>192</v>
      </c>
      <c r="D164" s="4" t="s">
        <v>193</v>
      </c>
      <c r="E164" s="21" t="s">
        <v>86</v>
      </c>
      <c r="F164" s="49">
        <v>42906611</v>
      </c>
      <c r="G164" s="3" t="s">
        <v>46</v>
      </c>
    </row>
    <row r="165" spans="1:7" s="23" customFormat="1" x14ac:dyDescent="0.25">
      <c r="A165" s="28" t="str">
        <f>"Tilsynsførende assistenter forsorg (47701)"</f>
        <v>Tilsynsførende assistenter forsorg (47701)</v>
      </c>
      <c r="B165" s="27">
        <v>47701</v>
      </c>
      <c r="C165" s="21"/>
      <c r="D165" s="21" t="s">
        <v>18</v>
      </c>
      <c r="E165" s="21" t="s">
        <v>69</v>
      </c>
      <c r="F165" s="6" t="s">
        <v>60</v>
      </c>
      <c r="G165" s="29" t="s">
        <v>46</v>
      </c>
    </row>
    <row r="166" spans="1:7" s="23" customFormat="1" x14ac:dyDescent="0.25">
      <c r="A166" s="28" t="str">
        <f>"Handicapledsagere (47801)"</f>
        <v>Handicapledsagere (47801)</v>
      </c>
      <c r="B166" s="27">
        <v>47801</v>
      </c>
      <c r="C166" s="21"/>
      <c r="D166" s="21" t="s">
        <v>12</v>
      </c>
      <c r="E166" s="21" t="s">
        <v>205</v>
      </c>
      <c r="F166" s="6" t="s">
        <v>246</v>
      </c>
      <c r="G166" s="29" t="s">
        <v>46</v>
      </c>
    </row>
    <row r="167" spans="1:7" s="23" customFormat="1" x14ac:dyDescent="0.25">
      <c r="A167" s="44" t="str">
        <f>"Handicapledsagere (47801)"</f>
        <v>Handicapledsagere (47801)</v>
      </c>
      <c r="B167" s="61">
        <v>47801</v>
      </c>
      <c r="C167" s="31"/>
      <c r="D167" s="31" t="s">
        <v>18</v>
      </c>
      <c r="E167" s="31" t="s">
        <v>69</v>
      </c>
      <c r="F167" s="58" t="s">
        <v>60</v>
      </c>
      <c r="G167" s="47" t="s">
        <v>46</v>
      </c>
    </row>
    <row r="168" spans="1:7" s="23" customFormat="1" x14ac:dyDescent="0.25">
      <c r="A168" s="27" t="s">
        <v>233</v>
      </c>
      <c r="B168" s="27">
        <v>77001</v>
      </c>
      <c r="C168" s="21" t="s">
        <v>184</v>
      </c>
      <c r="D168" s="21" t="s">
        <v>234</v>
      </c>
      <c r="E168" s="21" t="s">
        <v>235</v>
      </c>
      <c r="F168" s="6" t="s">
        <v>236</v>
      </c>
      <c r="G168" s="29"/>
    </row>
    <row r="169" spans="1:7" x14ac:dyDescent="0.25">
      <c r="A169" s="69" t="s">
        <v>165</v>
      </c>
      <c r="B169" s="69"/>
      <c r="C169" s="69"/>
      <c r="D169" s="69"/>
      <c r="E169" s="69"/>
      <c r="F169" s="69"/>
      <c r="G169" s="69"/>
    </row>
    <row r="170" spans="1:7" ht="15.75" thickBot="1" x14ac:dyDescent="0.3"/>
    <row r="171" spans="1:7" x14ac:dyDescent="0.25">
      <c r="A171" s="35" t="s">
        <v>171</v>
      </c>
      <c r="B171" s="36"/>
      <c r="C171" s="36"/>
      <c r="D171" s="36"/>
      <c r="E171" s="37"/>
    </row>
    <row r="172" spans="1:7" x14ac:dyDescent="0.25">
      <c r="A172" s="38" t="s">
        <v>169</v>
      </c>
      <c r="E172" s="39"/>
    </row>
    <row r="173" spans="1:7" x14ac:dyDescent="0.25">
      <c r="A173" s="38" t="s">
        <v>166</v>
      </c>
      <c r="E173" s="39"/>
    </row>
    <row r="174" spans="1:7" x14ac:dyDescent="0.25">
      <c r="A174" s="38" t="s">
        <v>175</v>
      </c>
      <c r="E174" s="39"/>
    </row>
    <row r="175" spans="1:7" x14ac:dyDescent="0.25">
      <c r="A175" s="38" t="s">
        <v>170</v>
      </c>
      <c r="E175" s="39"/>
    </row>
    <row r="176" spans="1:7" x14ac:dyDescent="0.25">
      <c r="A176" s="40"/>
      <c r="E176" s="39"/>
    </row>
    <row r="177" spans="1:5" x14ac:dyDescent="0.25">
      <c r="A177" s="40"/>
      <c r="E177" s="39"/>
    </row>
    <row r="178" spans="1:5" x14ac:dyDescent="0.25">
      <c r="A178" s="40"/>
      <c r="E178" s="39"/>
    </row>
    <row r="179" spans="1:5" x14ac:dyDescent="0.25">
      <c r="A179" s="40"/>
      <c r="E179" s="39"/>
    </row>
    <row r="180" spans="1:5" x14ac:dyDescent="0.25">
      <c r="A180" s="40"/>
      <c r="C180" s="25" t="s">
        <v>167</v>
      </c>
      <c r="E180" s="39"/>
    </row>
    <row r="181" spans="1:5" x14ac:dyDescent="0.25">
      <c r="A181" s="40"/>
      <c r="E181" s="39"/>
    </row>
    <row r="182" spans="1:5" x14ac:dyDescent="0.25">
      <c r="A182" s="40"/>
      <c r="E182" s="39"/>
    </row>
    <row r="183" spans="1:5" x14ac:dyDescent="0.25">
      <c r="A183" s="40"/>
      <c r="E183" s="39"/>
    </row>
    <row r="184" spans="1:5" x14ac:dyDescent="0.25">
      <c r="A184" s="40"/>
      <c r="C184" s="25" t="s">
        <v>168</v>
      </c>
      <c r="E184" s="39"/>
    </row>
    <row r="185" spans="1:5" x14ac:dyDescent="0.25">
      <c r="A185" s="40"/>
      <c r="E185" s="39"/>
    </row>
    <row r="186" spans="1:5" x14ac:dyDescent="0.25">
      <c r="A186" s="40"/>
      <c r="E186" s="39"/>
    </row>
    <row r="187" spans="1:5" x14ac:dyDescent="0.25">
      <c r="A187" s="40"/>
      <c r="E187" s="39"/>
    </row>
    <row r="188" spans="1:5" x14ac:dyDescent="0.25">
      <c r="A188" s="40"/>
      <c r="E188" s="39"/>
    </row>
    <row r="189" spans="1:5" ht="15.75" thickBot="1" x14ac:dyDescent="0.3">
      <c r="A189" s="41"/>
      <c r="B189" s="42"/>
      <c r="C189" s="42"/>
      <c r="D189" s="42"/>
      <c r="E189" s="43"/>
    </row>
    <row r="190" spans="1:5" x14ac:dyDescent="0.25">
      <c r="A190" s="25"/>
    </row>
  </sheetData>
  <mergeCells count="1">
    <mergeCell ref="A169:G169"/>
  </mergeCells>
  <hyperlinks>
    <hyperlink ref="F24" r:id="rId1" xr:uid="{929A7BAF-8D8A-43E2-B444-F4F2FA022AE5}"/>
    <hyperlink ref="F33" r:id="rId2" xr:uid="{0D5ABF0E-EAE9-46BF-BC53-74ED2A79C880}"/>
    <hyperlink ref="F27" r:id="rId3" xr:uid="{5149DE24-CDCE-4197-BFB2-1F0E9F62A9D5}"/>
    <hyperlink ref="F56" r:id="rId4" xr:uid="{48DC5649-5B32-4534-9D54-FAFE09600B97}"/>
    <hyperlink ref="F35" r:id="rId5" xr:uid="{B7A63EBD-F9C4-44A8-8854-7EE97497AF99}"/>
    <hyperlink ref="F5" r:id="rId6" xr:uid="{3CBD3269-B53B-4574-BCC9-E7180A1C5CF5}"/>
    <hyperlink ref="F13" r:id="rId7" xr:uid="{61EB770D-257C-48E2-8F97-7B968B20472B}"/>
    <hyperlink ref="F14" r:id="rId8" xr:uid="{89F49697-8CBC-4519-B3D1-EFE05CC799AC}"/>
    <hyperlink ref="F21" r:id="rId9" xr:uid="{98E41CF9-B7C5-4633-9F67-BD930EB53207}"/>
    <hyperlink ref="F38" r:id="rId10" xr:uid="{C5B3C9CA-2500-415D-A7AD-1C3E2CA5FD43}"/>
    <hyperlink ref="F61" r:id="rId11" xr:uid="{9ADB226D-9C9F-449A-9C67-018731B1F342}"/>
    <hyperlink ref="F64" r:id="rId12" xr:uid="{89FD4BE5-E98B-450A-B9F8-15D92A5EA957}"/>
    <hyperlink ref="F65" r:id="rId13" xr:uid="{3C5B3E02-461D-44A2-83D5-780F1AB76408}"/>
    <hyperlink ref="F67" r:id="rId14" xr:uid="{CE2C4D76-EDCF-40ED-855A-968926E602B7}"/>
    <hyperlink ref="F68" r:id="rId15" xr:uid="{A656BD7D-841E-4312-BB12-7C66E41F515A}"/>
    <hyperlink ref="F69" r:id="rId16" xr:uid="{9A99E8FA-74EB-437C-9CA6-F7B700221157}"/>
    <hyperlink ref="F70" r:id="rId17" xr:uid="{F657127E-3802-47AB-8F5A-57B23E840D66}"/>
    <hyperlink ref="F72" r:id="rId18" xr:uid="{B81009E8-E091-415E-885B-2DD1DB044BD8}"/>
    <hyperlink ref="F108" r:id="rId19" xr:uid="{B475EB7F-29E4-44A7-94E8-893C2F430329}"/>
    <hyperlink ref="F124" r:id="rId20" xr:uid="{2A26A04B-DFE6-465D-B7F0-089304E41BFA}"/>
    <hyperlink ref="F138" r:id="rId21" xr:uid="{A2981DCB-F837-4F05-AF99-94F1FA4CBBA1}"/>
    <hyperlink ref="F139" r:id="rId22" xr:uid="{393A9CFC-BEFA-4EC8-847C-F1D8C23BD5B3}"/>
    <hyperlink ref="F140" r:id="rId23" xr:uid="{932633F1-D855-4CC2-B643-5B767797A74C}"/>
    <hyperlink ref="F142" r:id="rId24" xr:uid="{21D27A5C-501E-4973-A599-E3B6D924F731}"/>
    <hyperlink ref="F149" r:id="rId25" xr:uid="{46E94CFE-7D74-4E61-95A7-522D4B296ACE}"/>
    <hyperlink ref="F155" r:id="rId26" xr:uid="{68147175-27C4-4183-95E4-19ED33CEEE12}"/>
    <hyperlink ref="F157" r:id="rId27" xr:uid="{1E8733B7-478D-4B16-B132-34CD77DC03A5}"/>
    <hyperlink ref="F159" r:id="rId28" xr:uid="{975B498E-AFAC-41F1-B420-0662EE7D8395}"/>
    <hyperlink ref="F165" r:id="rId29" xr:uid="{1ED52D83-AD45-4937-A147-3F1307B7FA76}"/>
    <hyperlink ref="F167" r:id="rId30" xr:uid="{5135004B-E216-4B5B-9CC6-A93B8E7A2ADD}"/>
    <hyperlink ref="F46" r:id="rId31" display="jorg.wallis@3f.dk" xr:uid="{90F7A8B5-512D-45DC-925B-81B42D1B0B28}"/>
    <hyperlink ref="F89" r:id="rId32" xr:uid="{20051D7D-D28B-4087-B403-3099703ADAA2}"/>
    <hyperlink ref="F90" r:id="rId33" xr:uid="{EDB7422E-F493-4056-90ED-DA8203F067E4}"/>
    <hyperlink ref="F94" r:id="rId34" xr:uid="{90C3AC3E-25B6-46DA-8C6E-3AF8659A268D}"/>
    <hyperlink ref="F95" r:id="rId35" xr:uid="{5F55419B-6B2B-404C-B9B0-CBF68CDF14AC}"/>
    <hyperlink ref="F102" r:id="rId36" xr:uid="{3B5C9CC6-B4FF-4118-9C8C-CC2F26E474F1}"/>
    <hyperlink ref="F12" r:id="rId37" xr:uid="{449391AB-DBD9-4C63-8506-C871D044B06F}"/>
    <hyperlink ref="F16" r:id="rId38" display="mailto:ds-sikker@socialraadgiverne.dk" xr:uid="{2EA0A719-73BF-42B5-A4CF-CD525A30A05A}"/>
    <hyperlink ref="F22" r:id="rId39" xr:uid="{94F8B7AA-62AE-439A-BCB2-A486C6E91718}"/>
    <hyperlink ref="F74" r:id="rId40" xr:uid="{29D150CB-0A2B-43E2-9EA6-36E518A4F6EE}"/>
    <hyperlink ref="F110" r:id="rId41" xr:uid="{F8541AAC-B85A-45F5-AB6D-9A6688733E2F}"/>
    <hyperlink ref="F125" r:id="rId42" xr:uid="{F50B317F-76AF-4AB3-8159-7D35C47A1BB7}"/>
    <hyperlink ref="F111" r:id="rId43" xr:uid="{1459B2B4-434A-4B84-B436-357D91E78198}"/>
    <hyperlink ref="F112" r:id="rId44" xr:uid="{C67A9D03-3F5F-4280-83C2-324B94C1F54F}"/>
    <hyperlink ref="F113" r:id="rId45" xr:uid="{6E990DEA-D277-4067-90F8-CF047F374EC3}"/>
    <hyperlink ref="F114" r:id="rId46" xr:uid="{5D6213C7-19F7-44D0-B80E-A8B54B000B6C}"/>
    <hyperlink ref="F115" r:id="rId47" xr:uid="{CE788B56-6051-4E40-A2FF-25E34734EE91}"/>
    <hyperlink ref="F116" r:id="rId48" xr:uid="{91AA8FEB-67C4-4A6C-A8A1-4DAA6F8E1094}"/>
    <hyperlink ref="F117" r:id="rId49" xr:uid="{8BE04003-3B02-46CF-8FA3-D53702E0C178}"/>
    <hyperlink ref="F118" r:id="rId50" xr:uid="{0675755C-E19D-4BF8-8673-20D1C658CEC0}"/>
    <hyperlink ref="F119" r:id="rId51" xr:uid="{B69F572D-3F76-472B-9CE5-F3E9FF9E5E2A}"/>
    <hyperlink ref="F120" r:id="rId52" xr:uid="{932E59B9-DAE4-49EB-8AD2-805E01BA8DD8}"/>
    <hyperlink ref="F121" r:id="rId53" xr:uid="{8EE273C9-07EC-4511-B6AF-FB62176B687E}"/>
    <hyperlink ref="F126" r:id="rId54" xr:uid="{64E4CF02-EB1D-4335-BFF0-A398A2A72523}"/>
    <hyperlink ref="F127" r:id="rId55" xr:uid="{3C0448EA-E2EA-4055-8D40-BA4134C2FB66}"/>
    <hyperlink ref="F128" r:id="rId56" xr:uid="{93604905-81DE-4E06-8856-C3FE8E991787}"/>
    <hyperlink ref="F129" r:id="rId57" xr:uid="{FF3234A1-4CBB-472F-9F6F-D5FA6A1E136B}"/>
    <hyperlink ref="F130" r:id="rId58" xr:uid="{05ED567A-2A4B-4C20-922A-1998F32D2929}"/>
    <hyperlink ref="F131" r:id="rId59" xr:uid="{75AFC7B2-9175-4E19-BB95-9B1E4E74EC96}"/>
    <hyperlink ref="F132" r:id="rId60" xr:uid="{C41F6DE3-04F0-466D-A430-D8C7E356D414}"/>
    <hyperlink ref="F133" r:id="rId61" xr:uid="{480134FC-1AE3-4AD5-909B-C5769551F81E}"/>
    <hyperlink ref="F134" r:id="rId62" xr:uid="{51E57764-C2F1-406A-9705-EBB37C1C72E7}"/>
    <hyperlink ref="F135" r:id="rId63" xr:uid="{E53F545A-A1BB-4752-BB34-1F453691B7D1}"/>
    <hyperlink ref="F136" r:id="rId64" xr:uid="{C2490389-1873-4EF4-BCC3-BFBB24715FBF}"/>
    <hyperlink ref="F137" r:id="rId65" xr:uid="{A9FD4C14-AD7A-4D2C-BFBB-F4CE31A30C6A}"/>
    <hyperlink ref="F75" r:id="rId66" xr:uid="{BFFEEBF1-3E7E-45A2-AA6A-8808452A99A8}"/>
    <hyperlink ref="F76" r:id="rId67" xr:uid="{638BE193-087A-4FF4-9F98-2DE8863D2043}"/>
    <hyperlink ref="F77" r:id="rId68" xr:uid="{DF28B751-5587-4DEF-988C-492C737B4D45}"/>
    <hyperlink ref="F78" r:id="rId69" xr:uid="{3B449EFA-0B43-4650-AF5E-55A561234A0A}"/>
    <hyperlink ref="F79" r:id="rId70" xr:uid="{DCD159BB-2483-4B65-9C9C-25EAF0AD2015}"/>
    <hyperlink ref="F80" r:id="rId71" xr:uid="{AC7794F8-3A2F-4DEF-A5BD-DA92A32F4FC8}"/>
    <hyperlink ref="F81" r:id="rId72" xr:uid="{48E5A021-F979-4FED-A83B-40A671B65055}"/>
    <hyperlink ref="F82" r:id="rId73" xr:uid="{B4ED5BDB-A43E-4929-9BD1-40823A922C90}"/>
    <hyperlink ref="F83" r:id="rId74" xr:uid="{61E99087-0D72-4F13-AAA5-98209E217870}"/>
    <hyperlink ref="F84" r:id="rId75" xr:uid="{AB40D2A8-7E01-4DEA-9E30-7BD206474887}"/>
    <hyperlink ref="F85" r:id="rId76" xr:uid="{06729233-E72E-4EF3-8EAD-9D7345F6CB1E}"/>
    <hyperlink ref="F86" r:id="rId77" xr:uid="{1C5DF314-3B6E-4E50-9472-30B50564E07E}"/>
    <hyperlink ref="F87" r:id="rId78" xr:uid="{34A8740B-385A-4314-AC74-E06746A04947}"/>
    <hyperlink ref="F141" r:id="rId79" xr:uid="{2BDA08FD-0190-472E-8038-43785B67FD40}"/>
    <hyperlink ref="F148" r:id="rId80" xr:uid="{4B8B3220-BA95-41FA-98C0-3A0855F24806}"/>
    <hyperlink ref="F143" r:id="rId81" xr:uid="{1383D306-F15D-447C-9D31-1E0CEA7BA97B}"/>
    <hyperlink ref="F146" r:id="rId82" xr:uid="{3E15302F-B066-41E6-AD93-4F287E8EE0D2}"/>
    <hyperlink ref="F147" r:id="rId83" xr:uid="{8E173D52-65A2-422D-B17D-DEBA9281AC8E}"/>
    <hyperlink ref="F145" r:id="rId84" xr:uid="{4D7BFC62-B082-4EFE-8760-0C9A07BA2A65}"/>
    <hyperlink ref="F144" r:id="rId85" xr:uid="{27205A5B-0E8D-4E74-AEA7-59494280D6C2}"/>
    <hyperlink ref="F150" r:id="rId86" xr:uid="{5BC2E97C-60D7-4857-BDFD-20A6E5BA50F1}"/>
    <hyperlink ref="F2" r:id="rId87" xr:uid="{B461755B-2739-466D-B147-71F4266C8DE0}"/>
    <hyperlink ref="F45" r:id="rId88" xr:uid="{987D02DC-4945-4B15-852B-10EDA1329B7E}"/>
    <hyperlink ref="F106" r:id="rId89" xr:uid="{E5923C07-DF78-42DD-B072-1A6EAD46A8EA}"/>
    <hyperlink ref="F88" r:id="rId90" xr:uid="{6852AB95-D2B1-4544-A67F-A312D1DEDC3F}"/>
    <hyperlink ref="F30" r:id="rId91" xr:uid="{5FA27BB0-F767-4B50-BDDA-BE3DE4846EBE}"/>
    <hyperlink ref="F31" r:id="rId92" xr:uid="{EDC5196C-A1FA-4D41-A3DF-2B2DD11CB88C}"/>
    <hyperlink ref="F53" r:id="rId93" xr:uid="{734AA6AD-E95D-4D54-9DEB-9EF203151139}"/>
    <hyperlink ref="F73" r:id="rId94" xr:uid="{689B36D9-3E82-4EB2-9BE0-B55FBA97B22A}"/>
    <hyperlink ref="F162" r:id="rId95" display="etf@etf.dk" xr:uid="{0F03A9D9-102E-499D-AD28-93EC93142C4F}"/>
    <hyperlink ref="F163" r:id="rId96" xr:uid="{EDF981C3-FDBD-464E-AFDE-1A0D81A0944B}"/>
    <hyperlink ref="F17" r:id="rId97" xr:uid="{500FC34D-CB30-407C-9285-D81BF479FFA8}"/>
    <hyperlink ref="F18" r:id="rId98" xr:uid="{D0B8251C-E8B4-45D4-9519-2EDCA2C41866}"/>
    <hyperlink ref="F20" r:id="rId99" xr:uid="{F8B678C8-EC62-4252-A8EF-64E5DEF65B94}"/>
    <hyperlink ref="F153" r:id="rId100" xr:uid="{5F8F12D3-B9BA-478E-8CCE-3C5CA94DA068}"/>
    <hyperlink ref="F103" r:id="rId101" xr:uid="{923A3E7F-5572-44CA-A548-B103C1183C00}"/>
    <hyperlink ref="F107" r:id="rId102" xr:uid="{37F546FE-7871-4085-9438-4753913644FD}"/>
    <hyperlink ref="F15" r:id="rId103" xr:uid="{CE0316D6-CD60-467F-9594-E25E3BBFBCB6}"/>
    <hyperlink ref="F4" r:id="rId104" xr:uid="{43233E16-1969-48CD-B4BB-3E1774267821}"/>
    <hyperlink ref="F3" r:id="rId105" xr:uid="{F9131712-5923-4126-AB6E-892B88F3F543}"/>
    <hyperlink ref="F168" r:id="rId106" xr:uid="{46598707-AE9B-421D-8C7B-8F700B4E2933}"/>
    <hyperlink ref="F161" r:id="rId107" xr:uid="{58EB147B-3795-4CEE-B04E-0A77C18A6169}"/>
    <hyperlink ref="F123" r:id="rId108" xr:uid="{86828339-8DA2-47CE-9501-E62FE5753848}"/>
    <hyperlink ref="F49" r:id="rId109" display="jorg.wallis@3f.dk" xr:uid="{527B2A8C-4DC4-4C4A-927B-E8D568C11C8B}"/>
    <hyperlink ref="F59" r:id="rId110" xr:uid="{6C5758AA-03D3-48D3-8C41-FD4F2582513C}"/>
    <hyperlink ref="F62" r:id="rId111" display="jorg.wallis@3f.dk" xr:uid="{F5A3CBC3-8051-48CE-A27B-927149C7BCA1}"/>
    <hyperlink ref="F63" r:id="rId112" display="jorg.wallis@3f.dk" xr:uid="{0C84A990-3AB4-4FF0-BC66-0EDD325B9DF4}"/>
    <hyperlink ref="F66" r:id="rId113" display="jorg.wallis@3f.dk" xr:uid="{BDBC33A1-6020-49CD-A0FB-C7B64770CB00}"/>
    <hyperlink ref="F122" r:id="rId114" display="jorg.wallis@3f.dk" xr:uid="{7748B06C-AB86-4591-B839-FA865D51DC1C}"/>
    <hyperlink ref="F166" r:id="rId115" display="jorg.wallis@3f.dk" xr:uid="{176C8C5A-466C-498B-B099-92AA5246406D}"/>
    <hyperlink ref="F19" r:id="rId116" display="hmje@haderslev.dk" xr:uid="{9F42214B-6F05-4541-A259-63E6AA2AF03A}"/>
    <hyperlink ref="F6" r:id="rId117" xr:uid="{0FF888F3-9142-4B9B-86A0-EC053CC870F6}"/>
    <hyperlink ref="F7" r:id="rId118" xr:uid="{AD169CFE-AAC0-4911-870A-D781A3983772}"/>
    <hyperlink ref="F8" r:id="rId119" xr:uid="{DE1865D6-48B8-45FF-9288-68F3321B59B4}"/>
    <hyperlink ref="F9" r:id="rId120" xr:uid="{C4C1020E-A65A-4E57-9019-7A2ABF096500}"/>
    <hyperlink ref="F11" r:id="rId121" xr:uid="{4663FEA7-2004-47CF-A194-0044027C0052}"/>
    <hyperlink ref="F10" r:id="rId122" xr:uid="{0DC1958E-9BB1-4968-9D52-496D4994EC69}"/>
    <hyperlink ref="F60" r:id="rId123" display="mailto:nop@haderslev.dk" xr:uid="{EC1D3B29-9DC7-4993-9521-C6D5AFC28555}"/>
    <hyperlink ref="F29" r:id="rId124" display="mailto:dm@dm.dk" xr:uid="{B06FDB1F-2C26-4DBA-A295-D7A21F94CF58}"/>
    <hyperlink ref="F151" r:id="rId125" xr:uid="{36745D09-3077-4CBD-A360-CD37178DC4D3}"/>
  </hyperlinks>
  <pageMargins left="0.25" right="0.25" top="0.75" bottom="0.75" header="0.3" footer="0.3"/>
  <pageSetup paperSize="8" orientation="landscape" r:id="rId126"/>
  <drawing r:id="rId1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79B74-A3EA-4A8B-BD91-654C195EC7F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Opslagsværk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Anette Bak Malle</dc:creator>
  <cp:lastModifiedBy>Simone Schmidt</cp:lastModifiedBy>
  <cp:lastPrinted>2014-07-31T07:04:14Z</cp:lastPrinted>
  <dcterms:created xsi:type="dcterms:W3CDTF">2014-03-19T10:17:17Z</dcterms:created>
  <dcterms:modified xsi:type="dcterms:W3CDTF">2026-03-05T10:23:57Z</dcterms:modified>
</cp:coreProperties>
</file>